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prof\IR\ESG\Сайт\Data pack на сайт\2023\"/>
    </mc:Choice>
  </mc:AlternateContent>
  <xr:revisionPtr revIDLastSave="0" documentId="13_ncr:1_{138E424D-9E53-4065-AA5A-0AF09A6DDC26}" xr6:coauthVersionLast="36" xr6:coauthVersionMax="36" xr10:uidLastSave="{00000000-0000-0000-0000-000000000000}"/>
  <bookViews>
    <workbookView xWindow="0" yWindow="45" windowWidth="15960" windowHeight="18075" tabRatio="904" xr2:uid="{00000000-000D-0000-FFFF-FFFF00000000}"/>
  </bookViews>
  <sheets>
    <sheet name="О ESG Data Pack" sheetId="25" r:id="rId1"/>
    <sheet name="Ключевые документы" sheetId="26" r:id="rId2"/>
    <sheet name="Экологический аспект " sheetId="29" r:id="rId3"/>
    <sheet name="ООС" sheetId="30" r:id="rId4"/>
    <sheet name="Климат и энергоэффективность" sheetId="31" r:id="rId5"/>
    <sheet name="Водопотребление и водоотведение" sheetId="32" r:id="rId6"/>
    <sheet name="RAEX" sheetId="33" r:id="rId7"/>
    <sheet name="Социальный аспект" sheetId="22" r:id="rId8"/>
    <sheet name="ОТиПБ" sheetId="24" r:id="rId9"/>
    <sheet name="Персонал" sheetId="21" r:id="rId10"/>
    <sheet name="Местные сообщества" sheetId="23" r:id="rId11"/>
    <sheet name="Управленческий аспект" sheetId="27" r:id="rId12"/>
    <sheet name="Корпоративное управление" sheetId="28" r:id="rId13"/>
  </sheets>
  <definedNames>
    <definedName name="_xlnm.Print_Area" localSheetId="4">'Климат и энергоэффективность'!$A$1:$L$120</definedName>
  </definedNames>
  <calcPr calcId="191029"/>
</workbook>
</file>

<file path=xl/calcChain.xml><?xml version="1.0" encoding="utf-8"?>
<calcChain xmlns="http://schemas.openxmlformats.org/spreadsheetml/2006/main">
  <c r="H58" i="30" l="1"/>
  <c r="G58" i="30"/>
  <c r="F58" i="30"/>
  <c r="K103" i="30" l="1"/>
  <c r="J103" i="30"/>
  <c r="K101" i="30"/>
  <c r="J101" i="30"/>
  <c r="K215" i="30" l="1"/>
  <c r="G44" i="33" l="1"/>
  <c r="G45" i="33"/>
  <c r="F44" i="33"/>
  <c r="K97" i="30" l="1"/>
  <c r="H112" i="33" l="1"/>
  <c r="H45" i="33" s="1"/>
  <c r="E112" i="33"/>
  <c r="E82" i="33" s="1"/>
  <c r="H98" i="33"/>
  <c r="G98" i="33"/>
  <c r="F98" i="33"/>
  <c r="E98" i="33"/>
  <c r="H97" i="33"/>
  <c r="G97" i="33"/>
  <c r="F97" i="33"/>
  <c r="E97" i="33"/>
  <c r="H90" i="33"/>
  <c r="G90" i="33"/>
  <c r="F90" i="33"/>
  <c r="E90" i="33"/>
  <c r="H83" i="33"/>
  <c r="G83" i="33"/>
  <c r="F83" i="33"/>
  <c r="E83" i="33"/>
  <c r="H82" i="33"/>
  <c r="G82" i="33"/>
  <c r="F82" i="33"/>
  <c r="H65" i="33"/>
  <c r="G65" i="33"/>
  <c r="G69" i="33" s="1"/>
  <c r="F65" i="33"/>
  <c r="E65" i="33"/>
  <c r="H64" i="33"/>
  <c r="G64" i="33"/>
  <c r="F64" i="33"/>
  <c r="E64" i="33"/>
  <c r="G63" i="33"/>
  <c r="F63" i="33"/>
  <c r="H62" i="33"/>
  <c r="G62" i="33"/>
  <c r="F62" i="33"/>
  <c r="E62" i="33"/>
  <c r="H58" i="33"/>
  <c r="G58" i="33"/>
  <c r="F58" i="33"/>
  <c r="E58" i="33"/>
  <c r="H57" i="33"/>
  <c r="G57" i="33"/>
  <c r="F57" i="33"/>
  <c r="E57" i="33"/>
  <c r="G52" i="33"/>
  <c r="F52" i="33"/>
  <c r="H51" i="33"/>
  <c r="G51" i="33"/>
  <c r="F51" i="33"/>
  <c r="E51" i="33"/>
  <c r="F45" i="33"/>
  <c r="H44" i="33"/>
  <c r="E44" i="33"/>
  <c r="H41" i="33"/>
  <c r="G41" i="33"/>
  <c r="G37" i="33"/>
  <c r="H21" i="33"/>
  <c r="G21" i="33"/>
  <c r="F21" i="33"/>
  <c r="H20" i="33"/>
  <c r="G20" i="33"/>
  <c r="F20" i="33"/>
  <c r="E20" i="33"/>
  <c r="H13" i="33"/>
  <c r="G13" i="33"/>
  <c r="F13" i="33"/>
  <c r="H12" i="33"/>
  <c r="G12" i="33"/>
  <c r="F12" i="33"/>
  <c r="E12" i="33"/>
  <c r="K76" i="32"/>
  <c r="K52" i="32"/>
  <c r="E39" i="32"/>
  <c r="E25" i="32"/>
  <c r="K23" i="32"/>
  <c r="J23" i="32"/>
  <c r="I23" i="32"/>
  <c r="H9" i="32"/>
  <c r="H23" i="32" s="1"/>
  <c r="G9" i="32"/>
  <c r="G23" i="32" s="1"/>
  <c r="F9" i="32"/>
  <c r="K86" i="31"/>
  <c r="K85" i="31"/>
  <c r="K84" i="31"/>
  <c r="K83" i="31"/>
  <c r="K82" i="31"/>
  <c r="K81" i="31"/>
  <c r="K80" i="31"/>
  <c r="K78" i="31"/>
  <c r="J78" i="31"/>
  <c r="I78" i="31"/>
  <c r="K77" i="31"/>
  <c r="K76" i="31"/>
  <c r="K75" i="31"/>
  <c r="K51" i="31"/>
  <c r="K52" i="31" s="1"/>
  <c r="J51" i="31"/>
  <c r="J52" i="31" s="1"/>
  <c r="I51" i="31"/>
  <c r="I52" i="31" s="1"/>
  <c r="J45" i="31"/>
  <c r="H44" i="31"/>
  <c r="I40" i="31"/>
  <c r="I27" i="31"/>
  <c r="I28" i="31" s="1"/>
  <c r="K181" i="30"/>
  <c r="J166" i="30"/>
  <c r="I166" i="30"/>
  <c r="G166" i="30"/>
  <c r="F166" i="30"/>
  <c r="E166" i="30"/>
  <c r="K149" i="30"/>
  <c r="J149" i="30"/>
  <c r="K58" i="30"/>
  <c r="J58" i="30"/>
  <c r="I58" i="30"/>
  <c r="E58" i="30"/>
  <c r="K26" i="30"/>
  <c r="K20" i="30"/>
  <c r="K10" i="30"/>
  <c r="I10" i="30"/>
  <c r="H10" i="30"/>
  <c r="G10" i="30"/>
  <c r="F10" i="30"/>
  <c r="E10" i="30"/>
  <c r="K9" i="30"/>
  <c r="J9" i="30"/>
  <c r="H52" i="33" l="1"/>
  <c r="H63" i="33"/>
  <c r="E45" i="33"/>
  <c r="E52" i="33"/>
  <c r="E63" i="33"/>
  <c r="E13" i="33"/>
  <c r="E21" i="33"/>
  <c r="L33" i="21"/>
  <c r="L9" i="23"/>
  <c r="I136" i="24" l="1"/>
  <c r="H136" i="24"/>
  <c r="G136" i="24"/>
  <c r="F136" i="24"/>
  <c r="I93" i="24"/>
  <c r="H93" i="24"/>
  <c r="G93" i="24"/>
  <c r="F93" i="24"/>
  <c r="E93" i="24"/>
  <c r="I84" i="24"/>
  <c r="H84" i="24"/>
  <c r="G84" i="24"/>
  <c r="F84" i="24"/>
  <c r="E84" i="24"/>
  <c r="I78" i="24"/>
  <c r="H78" i="24"/>
  <c r="G78" i="24"/>
  <c r="F78" i="24"/>
  <c r="E78" i="24"/>
  <c r="I75" i="24"/>
  <c r="H75" i="24"/>
  <c r="G75" i="24"/>
  <c r="F75" i="24"/>
  <c r="H30" i="24"/>
  <c r="G30" i="24"/>
  <c r="F30" i="24"/>
  <c r="E30" i="24"/>
  <c r="I21" i="24"/>
  <c r="H21" i="24"/>
  <c r="G21" i="24"/>
  <c r="F21" i="24"/>
  <c r="E21" i="24"/>
  <c r="I15" i="24"/>
  <c r="H15" i="24"/>
  <c r="G15" i="24"/>
  <c r="F15" i="24"/>
  <c r="E15" i="24"/>
  <c r="B86" i="22" l="1"/>
  <c r="B87" i="22" s="1"/>
  <c r="B88" i="22" s="1"/>
  <c r="B89" i="22" s="1"/>
  <c r="B90" i="22" s="1"/>
  <c r="B91" i="22" s="1"/>
  <c r="B75" i="22"/>
  <c r="B76" i="22" s="1"/>
  <c r="B77" i="22" s="1"/>
  <c r="B78" i="22" s="1"/>
  <c r="B79" i="22" s="1"/>
  <c r="B80" i="22" s="1"/>
  <c r="B81" i="22" s="1"/>
  <c r="B82" i="22" s="1"/>
  <c r="B83" i="22" s="1"/>
  <c r="B65" i="22"/>
  <c r="B66" i="22" s="1"/>
  <c r="B67" i="22" s="1"/>
  <c r="B68" i="22" s="1"/>
  <c r="B69" i="22" s="1"/>
  <c r="B70" i="22" s="1"/>
  <c r="B71" i="22" s="1"/>
  <c r="B72" i="22" s="1"/>
</calcChain>
</file>

<file path=xl/sharedStrings.xml><?xml version="1.0" encoding="utf-8"?>
<sst xmlns="http://schemas.openxmlformats.org/spreadsheetml/2006/main" count="3459" uniqueCount="990">
  <si>
    <t>№</t>
  </si>
  <si>
    <t>GRI</t>
  </si>
  <si>
    <t>SASB</t>
  </si>
  <si>
    <t>Sustainalytics</t>
  </si>
  <si>
    <t>ISS</t>
  </si>
  <si>
    <t>MSCI</t>
  </si>
  <si>
    <t>RAEX</t>
  </si>
  <si>
    <t>+</t>
  </si>
  <si>
    <t>Ед. измерения</t>
  </si>
  <si>
    <t>По Группе ММК</t>
  </si>
  <si>
    <t>млн долл. США</t>
  </si>
  <si>
    <t>n/a</t>
  </si>
  <si>
    <t>(1)</t>
  </si>
  <si>
    <t>(2)</t>
  </si>
  <si>
    <t>(3)</t>
  </si>
  <si>
    <t>ед.</t>
  </si>
  <si>
    <t>(4)</t>
  </si>
  <si>
    <t>По ПАО "ММК"</t>
  </si>
  <si>
    <t>%</t>
  </si>
  <si>
    <t>(9)</t>
  </si>
  <si>
    <t>(5)</t>
  </si>
  <si>
    <t>(6)</t>
  </si>
  <si>
    <t>(7)</t>
  </si>
  <si>
    <t>(8)</t>
  </si>
  <si>
    <t>ВАЛЮТНЫЙ КУРС</t>
  </si>
  <si>
    <t>Среднегодовой курс доллара США</t>
  </si>
  <si>
    <t>руб.</t>
  </si>
  <si>
    <t>Примечания</t>
  </si>
  <si>
    <t>чел.</t>
  </si>
  <si>
    <t>Списочная численность сотрудников на конец года</t>
  </si>
  <si>
    <t>старше 50 лет</t>
  </si>
  <si>
    <t>тыс. долл. США</t>
  </si>
  <si>
    <t>долл. США</t>
  </si>
  <si>
    <t>Социальная политика</t>
  </si>
  <si>
    <t>Показатели</t>
  </si>
  <si>
    <t>Охрана труда и промышленная безопасность</t>
  </si>
  <si>
    <t>Показатели безопасности и травматизма</t>
  </si>
  <si>
    <t>Коэффициент частоты происшествий (TRIR)</t>
  </si>
  <si>
    <t>EM-IS-320a.1</t>
  </si>
  <si>
    <t xml:space="preserve">A.1.1.3.2. </t>
  </si>
  <si>
    <t>Коэффициент частоты травм с временной потерей трудоспособности (LTIFR)</t>
  </si>
  <si>
    <t>GRI 403-9</t>
  </si>
  <si>
    <t>Health&amp;Safety</t>
  </si>
  <si>
    <t>Общий коэффициент травматизма (TRIFR)</t>
  </si>
  <si>
    <t>Коэффициент тяжести травматизма (LTISR)</t>
  </si>
  <si>
    <t>Коэффициент смертности от несчастных случаев на производстве (fatality rate)</t>
  </si>
  <si>
    <t>Общий коэффициент травматизма со смертельным исходом (FAR)</t>
  </si>
  <si>
    <t>Коэффициент потерянных дней (LDR)</t>
  </si>
  <si>
    <t>Коэффициент тяжелых травм, связанных с производственной деятельностью</t>
  </si>
  <si>
    <t>Количество отработанных часов</t>
  </si>
  <si>
    <t>Количество пострадавших от несчастных случаев сотрудников</t>
  </si>
  <si>
    <t xml:space="preserve">A.1.1.3.3. </t>
  </si>
  <si>
    <t>Количество пострадавших в групповых несчастных случаях сотрудников</t>
  </si>
  <si>
    <t>Количество дней нетрудоспособности по причине несчастных случаев, связанных с производством</t>
  </si>
  <si>
    <t>Количество пострадавших с временной потерей трудоспособности по причине несчастных случаев на производстве при выполнении работ (LTI)</t>
  </si>
  <si>
    <t xml:space="preserve">Количество пострадавших с временным ограничением трудоспособности (перевод на легкий труд без потери трудоспособности) (RWC) </t>
  </si>
  <si>
    <t>Количество пострадавших с оказанием медицинской помощи без потери трудоспособности (микротравмы) (MTC)</t>
  </si>
  <si>
    <t>Общее количество зарегистрированных случаев травмирования на производстве (TRI)</t>
  </si>
  <si>
    <t>Профессиональные заболевания</t>
  </si>
  <si>
    <t>Случаи профессиональных заболеваний</t>
  </si>
  <si>
    <t>GRI 403-10</t>
  </si>
  <si>
    <t>Профессиональные заболевания в разбивке по типам заболеваний</t>
  </si>
  <si>
    <t>Развитие культуры безопасности</t>
  </si>
  <si>
    <t xml:space="preserve">Охват сотрудников Группы и генерального подрядчика системой управления ОТ и ПБ </t>
  </si>
  <si>
    <t>A.1.1.3.1.1.</t>
  </si>
  <si>
    <t xml:space="preserve">Процент обществ Группы ММК, прошедших сертификацию ISO 45001 / OHSAS 18001 </t>
  </si>
  <si>
    <t>A.1.1.3.1.2.</t>
  </si>
  <si>
    <t xml:space="preserve">Доля от общего числа обществ Группы, где была проведена оценка рисков производственной гигиены и безопасности труда </t>
  </si>
  <si>
    <t>Количество сотрудников, прошедших обучение в области ОТиПБ</t>
  </si>
  <si>
    <t>GRI 403-5</t>
  </si>
  <si>
    <t xml:space="preserve">Количество тренингов для сотрудников по охране труда и здоровья </t>
  </si>
  <si>
    <t>Общее количество часов обучения в области ОТиПБ</t>
  </si>
  <si>
    <t>Количество работников, прошедших обучение в Школе безопасности ММК</t>
  </si>
  <si>
    <t xml:space="preserve">Количество выявленных в ходе инспекций нарушений в области ОТПБ </t>
  </si>
  <si>
    <t>Управление персоналом</t>
  </si>
  <si>
    <t>Структура персонала</t>
  </si>
  <si>
    <t>Labor Management</t>
  </si>
  <si>
    <t>Доля сотрудников из числа представителей местного населения</t>
  </si>
  <si>
    <t>Списочная численность в разбивке по полу</t>
  </si>
  <si>
    <t>GRI 405-1</t>
  </si>
  <si>
    <t>Доля женщин на руководящих позициях</t>
  </si>
  <si>
    <t>Разнообразие руководящих органов в разбивках по полу и возрасту</t>
  </si>
  <si>
    <t xml:space="preserve">Доля руководителей высшего ранга из числа представителей местного населения </t>
  </si>
  <si>
    <t>GRI 202-2</t>
  </si>
  <si>
    <t>Количество работников из групп меньшинств и / или уязвимых групп работников на руководящих должностях</t>
  </si>
  <si>
    <t>Списочная численность в разбивке по региону</t>
  </si>
  <si>
    <t>Количество сотрудников с постоянным (бессрочным) трудовым договором</t>
  </si>
  <si>
    <t>A.1.1.5.2.2.</t>
  </si>
  <si>
    <t>Количество сотрудников с временным (срочным) трудовым договором</t>
  </si>
  <si>
    <t>Количество сотрудников, нанятых напрямую (в штат)</t>
  </si>
  <si>
    <t>Количество сотрудников, внешних по отношению к Группе ММК, но работающих на нее</t>
  </si>
  <si>
    <t>Общее количество новых сотрудников, нанятых в течение отчетного периода, в разбивках по полу и возрасту</t>
  </si>
  <si>
    <t>GRI 401-1</t>
  </si>
  <si>
    <t>Общее количество уволенных сотрудников в течение отчетного периода в разбивках по полу и возрасту</t>
  </si>
  <si>
    <t>Текучесть кадров</t>
  </si>
  <si>
    <t xml:space="preserve">Количество сотрудников с инвалидностью </t>
  </si>
  <si>
    <t>Доля сотрудников, охваченных коллективными договорами по ПАО "ММК"</t>
  </si>
  <si>
    <t>Привлечение, удержание и мотивация</t>
  </si>
  <si>
    <t>Cредняя заработная плата сотрудников в разбивке по должностям</t>
  </si>
  <si>
    <t>Минимальная и средняя заработная плата сотрудников в соотношении с прожиточным минимумом в регионе</t>
  </si>
  <si>
    <t>GRI 202-1</t>
  </si>
  <si>
    <t>Отношение стандартной заработной платы начального уровня сотрудников разного пола к установленной минимальной заработной плате в существенных регионах деятельности организации</t>
  </si>
  <si>
    <t>Средняя заработная плата в сравнении со средней заработной платой предприятий металлургического производства России</t>
  </si>
  <si>
    <t xml:space="preserve">Уровень удовлетворенности сотрудников </t>
  </si>
  <si>
    <t>Средняя заработная плата по ПАО "ММК"</t>
  </si>
  <si>
    <t xml:space="preserve">Количество студентов, прошедших практику на предприятии </t>
  </si>
  <si>
    <t>Производительность труда по ПАО "ММК"</t>
  </si>
  <si>
    <t>Количество работников, поощренных наградами за различные заслуги</t>
  </si>
  <si>
    <t>Обучение и развитие кадров</t>
  </si>
  <si>
    <t>Количество сотрудников, прошедших обучение в учебном центре</t>
  </si>
  <si>
    <t>GRI 404-2</t>
  </si>
  <si>
    <t>Затраты на обучение в учебном центре</t>
  </si>
  <si>
    <t>Общее количество часов обучения в учебном центре</t>
  </si>
  <si>
    <t>Дни обучения в учебном центре (8-ми часовой день)</t>
  </si>
  <si>
    <t>Дни обучения в учебном центре на общее количество сотрудников</t>
  </si>
  <si>
    <t>Общие затраты на обучение</t>
  </si>
  <si>
    <t>Среднее количество часов обучения на одного сотрудника в разбивке по полу</t>
  </si>
  <si>
    <t>Количество принятых выпускников учебных заведений</t>
  </si>
  <si>
    <t>Количество человек в общегрупповом кадровом резерве</t>
  </si>
  <si>
    <t>Доля сотрудников ПАО "ММК", прошедших периодическую оценку результативности и развития карьеры</t>
  </si>
  <si>
    <t>GRI 404-3</t>
  </si>
  <si>
    <t>Расходы на социальное обеспечение сотрудников по категориям</t>
  </si>
  <si>
    <t>GRI 401-2</t>
  </si>
  <si>
    <t>Затраты на социальное обеспечение 1 работника</t>
  </si>
  <si>
    <t xml:space="preserve">Доля сотрудников, охваченных ДМС </t>
  </si>
  <si>
    <t xml:space="preserve">Количество сотрудников и членов их семей, прошедших программы оздоровления </t>
  </si>
  <si>
    <t>GRI 401-2
GRI 403-6</t>
  </si>
  <si>
    <t>Количество проведенных спортивных мероприятий</t>
  </si>
  <si>
    <t>Количество проведенных культурно-массовых мероприятий</t>
  </si>
  <si>
    <t>Общие расходы на поддержку ветеранов</t>
  </si>
  <si>
    <t>Число работников, взявших отпуск по уходу за ребенком</t>
  </si>
  <si>
    <t xml:space="preserve">GRI 401-3 </t>
  </si>
  <si>
    <t>Число работников, вернувшихся на работу после окончания отпуска по уходу за ребенком</t>
  </si>
  <si>
    <t>Коэффициент  возвращения на работу</t>
  </si>
  <si>
    <t>Коэффициент удержания</t>
  </si>
  <si>
    <t>Развитие региона присутствия и местных сообществ</t>
  </si>
  <si>
    <t>Социальные инвестиции в развитие местных сообществ: общие и в разбивке по категориям</t>
  </si>
  <si>
    <t>GRI 203-1</t>
  </si>
  <si>
    <t>Доля обществ Группы с реализованными программами взаимодействия с местными сообществами</t>
  </si>
  <si>
    <t>GRI 413-1</t>
  </si>
  <si>
    <t>Показатели деятельности Индустриального парка</t>
  </si>
  <si>
    <t>человеко-час</t>
  </si>
  <si>
    <t>человеко-курс</t>
  </si>
  <si>
    <t>СТРУКТУРА ПЕРСОНАЛА</t>
  </si>
  <si>
    <t>женщины</t>
  </si>
  <si>
    <t>мужчины</t>
  </si>
  <si>
    <t>Доля женщин по отношению к списочной численности сотрудников</t>
  </si>
  <si>
    <t>Списочная численность в разбивке по возрасту</t>
  </si>
  <si>
    <t>до 30 лет</t>
  </si>
  <si>
    <t>30-50 лет</t>
  </si>
  <si>
    <t>Списочная численность в разбивке по должностям и по полу</t>
  </si>
  <si>
    <t>руководители, в т.ч.:</t>
  </si>
  <si>
    <t>специалисты, в т.ч.:</t>
  </si>
  <si>
    <t>служащие, в т.ч.:</t>
  </si>
  <si>
    <t>рабочие, в т.ч.:</t>
  </si>
  <si>
    <t>Списочная численность в разбивке по должностям и по возрасту</t>
  </si>
  <si>
    <t>Доля работников из групп меньшинств и / или уязвимых групп работников на руководящих должностях</t>
  </si>
  <si>
    <t>Россия</t>
  </si>
  <si>
    <t>Турция</t>
  </si>
  <si>
    <t>Другие страны</t>
  </si>
  <si>
    <t>Количество сотрудников в разбивке по типу занятости</t>
  </si>
  <si>
    <t>с полным типом занятости</t>
  </si>
  <si>
    <t xml:space="preserve">с частичным типом занятости </t>
  </si>
  <si>
    <t>Количество сотрудников, нанятых Группой ММК напрямую (в штат)</t>
  </si>
  <si>
    <t>Доля от списочной численности</t>
  </si>
  <si>
    <t>Количество работников, не занятых на регулярной основе, чья работа контролируется Компанией в разбивке по региону</t>
  </si>
  <si>
    <t>Общее количество новых сотрудников, нанятых в течение отчетного периода, в разбивке по полу</t>
  </si>
  <si>
    <t>Общее количество новых сотрудников, нанятых в течение отчетного периода, в разбивке по возрасту</t>
  </si>
  <si>
    <t xml:space="preserve">Общее количество уволенных сотрудников в течение отчетного периода, в разбивке по полу </t>
  </si>
  <si>
    <t>Общее количество уволенных сотрудников в течение отчетного периода, в разбивке по возрасту</t>
  </si>
  <si>
    <t>Доля сотрудников с инвалидностью в общем количестве сотрудников</t>
  </si>
  <si>
    <t>Доля сотрудников Группы, охваченных коллективными договорами</t>
  </si>
  <si>
    <t>По  ПАО "ММК"</t>
  </si>
  <si>
    <t>Доля сотрудников, охваченных коллективными договорами</t>
  </si>
  <si>
    <t>ПРИВЛЕЧЕНИЕ, УДЕРЖАНИЕ И МОТИВАЦИЯ СОТРУДНИКОВ</t>
  </si>
  <si>
    <t>Руководители</t>
  </si>
  <si>
    <t>Остальные должности</t>
  </si>
  <si>
    <t>Прожиточный минимум в регионе</t>
  </si>
  <si>
    <t>Отношение стандартной заработной платы начального уровня сотрудников разного пола к установленной минимальной заработной плате в Челябинской области, как существенном регионе деятельности компании</t>
  </si>
  <si>
    <t>Заработная плата сотрудника начального уровня</t>
  </si>
  <si>
    <t>МРОТ (региональный)</t>
  </si>
  <si>
    <t>Средняя заработная плата по Группе ММК</t>
  </si>
  <si>
    <t>Средняя заработная плата предприятий металлургического производства России</t>
  </si>
  <si>
    <t xml:space="preserve">Коэффициент превышения средней заработной платы одного работника над стоимостью фиксированного набора потребительских товаров и услуг </t>
  </si>
  <si>
    <t>Фонд оплаты труда</t>
  </si>
  <si>
    <t xml:space="preserve">Средняя заработная плата </t>
  </si>
  <si>
    <t xml:space="preserve">Производительность труда </t>
  </si>
  <si>
    <t>Производительность труда (стоимостное выражение)</t>
  </si>
  <si>
    <t>млн руб./чел.</t>
  </si>
  <si>
    <t>Производительность труда (количественное выражение)</t>
  </si>
  <si>
    <t>усл.т/чел.</t>
  </si>
  <si>
    <t>Количество работников поощренных наградами за различные заслуги</t>
  </si>
  <si>
    <t>ОБУЧЕНИЕ И РАЗВИТИЕ КАДРОВ</t>
  </si>
  <si>
    <t>обязательное обучение</t>
  </si>
  <si>
    <t>корпоративное обучение</t>
  </si>
  <si>
    <t>часы / 8 часов</t>
  </si>
  <si>
    <t>дни обучения / сотрудники</t>
  </si>
  <si>
    <t>Количество обучающих и информационных мероприятий по правам человека</t>
  </si>
  <si>
    <t xml:space="preserve">Среднее количество часов обучения на одного сотрудника в разбивке по полу </t>
  </si>
  <si>
    <t>Доля сотрудников, прошедших периодическую оценку результативности и развития карьеры</t>
  </si>
  <si>
    <t>Количество человек в кадровом резерве ММК</t>
  </si>
  <si>
    <t>СОЦИАЛЬНАЯ ПОЛИТИКА</t>
  </si>
  <si>
    <t>Расходы на социальное обеспечение сотрудников Группы по категориям</t>
  </si>
  <si>
    <t>Лечебно-профилактические программы</t>
  </si>
  <si>
    <t>Путевки в санатории и дома отдыха</t>
  </si>
  <si>
    <t>Льготные путевки в лагеря для детей работников</t>
  </si>
  <si>
    <t>Формирование принципов здорового образа жизни и спорта</t>
  </si>
  <si>
    <t>Организация горячего питания работников</t>
  </si>
  <si>
    <t>Организация культурного досуга работников</t>
  </si>
  <si>
    <t>Жилищные, молодежные, образовательные программы</t>
  </si>
  <si>
    <t>Программы стимулирования рождаемости, поддержки материнства и многодетных семей</t>
  </si>
  <si>
    <t xml:space="preserve">долл. США </t>
  </si>
  <si>
    <t xml:space="preserve">Социальный пакет обществ Группы к социальному пакету ПАО "ММК" </t>
  </si>
  <si>
    <t>Количество сотрудников</t>
  </si>
  <si>
    <t>Количество членов семей сотрудников</t>
  </si>
  <si>
    <t xml:space="preserve">млн долл. США </t>
  </si>
  <si>
    <t>Общее число работников, взявших отпуск по уходу за ребенком</t>
  </si>
  <si>
    <t>Общее число сотрудников, вернувшихся на работу в отчетный период после окончания отпуска по уходу за ребенком</t>
  </si>
  <si>
    <t>Общее число сотрудников, которые должны были вернуться на работу после отпуска по уходу за ребенком</t>
  </si>
  <si>
    <t>Общее число сотрудников, вернувшихся на работу после окончания отпуска по уходу за ребенком, которые все еще работали через 12 месяцев после их возвращения на работу</t>
  </si>
  <si>
    <t>РАЗВИТИЕ РЕГИОНА ПРИСУТСТВИЯ И МЕСТНЫХ СООБЩЕСТВ</t>
  </si>
  <si>
    <t>Общие инвестиции в развитие местных сообществ и благотворительность</t>
  </si>
  <si>
    <t>Медицинское обеспечение (приобретение оборудования, социальная поддержка врачей)</t>
  </si>
  <si>
    <t>Детские лагеря (ремонты, приобретение оборудования)</t>
  </si>
  <si>
    <t>Содержание спортивных объектов и проведение мероприятий</t>
  </si>
  <si>
    <t>Проведение культурно-массовых мероприятий и содержание объектов культуры</t>
  </si>
  <si>
    <t>Социальная поддержка пенсионеров и инвалидов ("Забота")</t>
  </si>
  <si>
    <t>Благотворительность, поддержка общественных, некоммерческих и благотворительных организаций (детских некоммерческих и благотворительных организаций)</t>
  </si>
  <si>
    <t>Доля обществ Группы, где реализуется программы взаимодействия с местными сообществами</t>
  </si>
  <si>
    <t>Индустриальный парк</t>
  </si>
  <si>
    <t>Коммерциализация площадей индустриального парка</t>
  </si>
  <si>
    <t>Среднесписочная численность работников резидентов парка</t>
  </si>
  <si>
    <t>Среднесписочная численность сотрудников</t>
  </si>
  <si>
    <t>Количество работников, не занятых на регулярной основе, чья работа контролируется Компанией  в разбивке по полу</t>
  </si>
  <si>
    <t>Количество работников, не занятых на регулярной основе, чья работа контролируется Компанией  в разбивке по полу, по региону</t>
  </si>
  <si>
    <t>GRI 2-8</t>
  </si>
  <si>
    <t>GRI 2-7</t>
  </si>
  <si>
    <t>GRI 2-7
GRI 405-1</t>
  </si>
  <si>
    <t>GRI 2-30</t>
  </si>
  <si>
    <t>GRI 403-8</t>
  </si>
  <si>
    <t>Общее количество несчастных случаев на производстве среди сотрудников и разбивках по категориям</t>
  </si>
  <si>
    <t>ПОКАЗАТЕЛИ БЕЗОПАСНОСТИ И ТРАВМАТИЗМА</t>
  </si>
  <si>
    <t xml:space="preserve">Коэффициент частоты происшествий (TRIR) </t>
  </si>
  <si>
    <t>количество случаев на 200 тыс. рабочих часов</t>
  </si>
  <si>
    <t xml:space="preserve">Коэффициент частоты травм с временной потерей трудоспособности (LTIFR) </t>
  </si>
  <si>
    <t>количество случаев на 1 миллион рабочих часов</t>
  </si>
  <si>
    <t xml:space="preserve">Общий коэффициент травматизма (TRIFR) </t>
  </si>
  <si>
    <t>количество дней на 1 миллион рабочих часов</t>
  </si>
  <si>
    <t>Общее количество отработанных часов</t>
  </si>
  <si>
    <t>Количество пострадавших сотрудников от несчастных случаев</t>
  </si>
  <si>
    <t>со смертельным исходом</t>
  </si>
  <si>
    <t>с тяжелой степенью тяжести</t>
  </si>
  <si>
    <t>с легкой степенью тяжести</t>
  </si>
  <si>
    <t>Количество пострадавших сотрудников в групповых несчастных случаях</t>
  </si>
  <si>
    <t>Общее количество несчастных случаев на производстве среди сотрудников</t>
  </si>
  <si>
    <t>групповых</t>
  </si>
  <si>
    <t>тяжелые травмы</t>
  </si>
  <si>
    <t>легкие травмы</t>
  </si>
  <si>
    <t>микротравмы</t>
  </si>
  <si>
    <t>опасные действия</t>
  </si>
  <si>
    <t>дни</t>
  </si>
  <si>
    <t>Количество пострадавших (травм) с временной потерей трудоспособности по причине несчастных случаев на производстве при выполнении работ (LTI)</t>
  </si>
  <si>
    <t>Количество пострадавших с оказанием медицинской помощи без потери трудоспособности (микротравмы) (MTC) среди сотрудников</t>
  </si>
  <si>
    <t xml:space="preserve">Общее количество зарегистрированных случаев травмирования на производстве (TRI) </t>
  </si>
  <si>
    <t>По MMK Metalurji</t>
  </si>
  <si>
    <t>количество случаев на 200 тыс.  рабочих часов</t>
  </si>
  <si>
    <t>Комплексный показатель безопасности труда (КПБТ)</t>
  </si>
  <si>
    <t>(10)</t>
  </si>
  <si>
    <t>Количество аварий на производстве (факт наличия)</t>
  </si>
  <si>
    <t xml:space="preserve">Коэффициент тяжести травматизма (LTISR) </t>
  </si>
  <si>
    <t>Количество пострадавших в групповых несчастных случаях сотрудников подрядной организации</t>
  </si>
  <si>
    <t>Общее количество несчастных случаев на производстве среди сотрудников подрядной организации</t>
  </si>
  <si>
    <t>Количество пострадавших с временным ограничением трудоспособности (перевод на легкий труд без потери трудоспособности) (RWC)</t>
  </si>
  <si>
    <t xml:space="preserve">Количество пострадавших с оказанием медицинской помощи без потери трудоспособности (микротравмы) (MTC) </t>
  </si>
  <si>
    <t>По другим подрядным организациям</t>
  </si>
  <si>
    <t>Количество пострадавших в групповых несчастных случаях сотрудников подрядных организаций</t>
  </si>
  <si>
    <t>Общее количество несчастных случаев на производстве среди подрядных организаций</t>
  </si>
  <si>
    <t xml:space="preserve">ПРОФЕССИОНАЛЬНЫЕ ЗАБОЛЕВАНИЯ </t>
  </si>
  <si>
    <t>Случаи профессиональных заболеваний среди сотрудников</t>
  </si>
  <si>
    <t>количество заболевших со смертельным исходом</t>
  </si>
  <si>
    <t>Профессиональные заболевания среди сотрудников в разбивке по типам заболеваний</t>
  </si>
  <si>
    <t>хронический пылевой необструктивный бронхит</t>
  </si>
  <si>
    <t>вибрационная болезнь</t>
  </si>
  <si>
    <t xml:space="preserve">нейросенсорная тугоухость </t>
  </si>
  <si>
    <t xml:space="preserve">пневмокониоз </t>
  </si>
  <si>
    <t>другое</t>
  </si>
  <si>
    <t>Случаи профессиональных заболеваний среди сотрудников генеральной подрядной организации, работающих на территории Группы</t>
  </si>
  <si>
    <t>Профессиональные заболевания среди сотрудников генеральной подрядной организации в разбивке по типам заболеваний</t>
  </si>
  <si>
    <t>пневмокониоз от фиброгенной пыли</t>
  </si>
  <si>
    <t>силикоз</t>
  </si>
  <si>
    <t>РАЗВИТИЕ КУЛЬТУРЫ БЕЗОПАСНОСТИ</t>
  </si>
  <si>
    <t xml:space="preserve">Охват сотрудников Группы ММК системой управления ОТ и ПБ </t>
  </si>
  <si>
    <t>(12)</t>
  </si>
  <si>
    <t xml:space="preserve">Охват сотрудников генеральной подрядной организации системой управления ОТ и ПБ </t>
  </si>
  <si>
    <t>(13)</t>
  </si>
  <si>
    <t xml:space="preserve">Доля от общего числа обществ Группы ММК, где была проведена оценка рисков производственной гигиены и безопасности труда </t>
  </si>
  <si>
    <t>(14)</t>
  </si>
  <si>
    <t>Обязательное обучение</t>
  </si>
  <si>
    <t>(15)</t>
  </si>
  <si>
    <t>Корпоративное обучение</t>
  </si>
  <si>
    <t>Количество работников Группы ММК, прошедших обучение в Школе безопасности ММК</t>
  </si>
  <si>
    <t>Количество выявленных в ходе инспекций нарушений в области ОТПБ</t>
  </si>
  <si>
    <t>шт.</t>
  </si>
  <si>
    <t xml:space="preserve">Итоговые затраты ПАО "ММК" на меры по охране труда и здоровья </t>
  </si>
  <si>
    <t>Затраты на лечебно-профилактическое обслуживание</t>
  </si>
  <si>
    <t>Проведение медосмотров</t>
  </si>
  <si>
    <t>Приобретение аптечек, медикаментов</t>
  </si>
  <si>
    <t>Лечебно-профилактическое питание</t>
  </si>
  <si>
    <t xml:space="preserve">Обеспечение питьевого режима  </t>
  </si>
  <si>
    <t>Затраты на специальную оценку условий труда, производственный лабораторный контроль</t>
  </si>
  <si>
    <t>Затраты на дезинфекцию, дератизацию</t>
  </si>
  <si>
    <t>Затраты на знаки безопасности</t>
  </si>
  <si>
    <t>Затраты на консалтинговые услуги, связанные с СУПБОТ</t>
  </si>
  <si>
    <t>Затраты на внешний аудит</t>
  </si>
  <si>
    <t>Затраты на обучение и проверку знаний работников на соответствие требованиям ПБ и ОТ</t>
  </si>
  <si>
    <t>Текущие затраты на СИЗ</t>
  </si>
  <si>
    <t>На СИЗ (по списанию)</t>
  </si>
  <si>
    <t xml:space="preserve">На стирку, сушку, ремонт СИЗ </t>
  </si>
  <si>
    <t xml:space="preserve">На моющие средства </t>
  </si>
  <si>
    <t>Затраты на организационно-технические мероприятия (в т.ч. оборудование) по улучшению условий и бытового обслуживания</t>
  </si>
  <si>
    <t>Затраты на зарплату работников УОТ и ПБ</t>
  </si>
  <si>
    <t>По генеральной подрядной организации</t>
  </si>
  <si>
    <t>В таблице указаны ESG-агентства, на ожидания которых Группа ориентировалась при раскрытии. В дальнейшем планируется также добавление данных по S&amp;P Global CSA, CDP, FTSE Russell, Refinitiv, Bloomberg, Vigeo Eiris.</t>
  </si>
  <si>
    <t>(11)</t>
  </si>
  <si>
    <t>По сотрудникам Группы ММК (без ММК Metalurji)</t>
  </si>
  <si>
    <t>Затраты на меры по охране труда и здоровья: общие и в разбивке по категориям</t>
  </si>
  <si>
    <t>Количество пострадавших от несчастных случаев сотрудников подрядной организации</t>
  </si>
  <si>
    <t>Количество пострадавших от несчастных случаев сотрудников подрядных организаций</t>
  </si>
  <si>
    <t>хроническая обструктивная болезнь легких</t>
  </si>
  <si>
    <t>Количество аварий на производстве</t>
  </si>
  <si>
    <r>
      <t>м</t>
    </r>
    <r>
      <rPr>
        <vertAlign val="superscript"/>
        <sz val="11"/>
        <color indexed="8"/>
        <rFont val="Arial"/>
        <family val="2"/>
        <charset val="204"/>
      </rPr>
      <t>2</t>
    </r>
  </si>
  <si>
    <t>(16)</t>
  </si>
  <si>
    <t>О ESG Data Pack</t>
  </si>
  <si>
    <t>Данные, представленные в ESG Data Pack, отражают основную нефинансовую информацию в динамике за 2023 год включительно. Она дополняет Годовой отчет ММК за 2023 год, и содержит, по возможности, восьмилетнее раскрытие данных по экологическим, социальным показателям и показателям корпоративного управления. Более подробная информация о подходе к подготовке отчетности представлена в разделах "Управление устойчивым развитием" и "Об Отчете" в Годовом отчете ММК за 2023 год.
Стандарты отчетности: ESG Data Pack включает раскрытия для целей стандартов отчетности в области устойчивого развития Глобальной инициативы по отчетности (Global Reporting Initiative - Стандарты GRI) и стандартов отчетности Совета по стандартам учета в области устойчивого развития (Стандарты SASB для производителей металлургической продукции).
При подготовке ESG Data Pack Группа ММК руководствовалась ожиданиями инвестиционного сообщества, включая ESG-агентства.
Границы отчетности: нефинансовая информация, представленная в ESG Data Pack, раскрывается по Группе ММК, если не указано иное. 
С учетом специфики процессов сбора и учета данных по отдельным существенным темам информация о турецком активе Группы ММК представляется отдельно.
В показателях с охватом доли считаются от общего количества дочерних обществ Группы, если не указано иное. 
Валютой представления ESG Data Pack за 2023 год является доллар США.
В ESG Data Pack могут быть внесены изменения в дальнейшем. Будут указаны дата и пояснение к изменениям.</t>
  </si>
  <si>
    <t>Дополнительная информация по ESG</t>
  </si>
  <si>
    <t>Годовой отчет ММК за 2023 год</t>
  </si>
  <si>
    <t>О Компании</t>
  </si>
  <si>
    <t>Информация об ММК, ключевые результаты, стратегия развития, исторические факты</t>
  </si>
  <si>
    <t>Устойчивое развитие</t>
  </si>
  <si>
    <t>Стратегия, ключевые цели до 2025 года, Цели устойчивого развития ООН, отчеты и политики, ESG-рейтинги и инициативы, проекты, ESG-партнерство</t>
  </si>
  <si>
    <t>Экология</t>
  </si>
  <si>
    <t>Цели в области охраны окружающей среды, достижения, экологические проекты, энергоэффективность, управление отходами, биоразнообразие, охрана атмосферного воздуха и водных ресурсов и т.д.</t>
  </si>
  <si>
    <t>Социальная ответственность</t>
  </si>
  <si>
    <t>Направления деятельности, охрана труда и промышленная безопасность, развитие местного сообщества, права человека, развитие и поддержка персонала, показатели по труду и т.д.</t>
  </si>
  <si>
    <t>Корпоративное управление</t>
  </si>
  <si>
    <t>Цель и принципы, структура корпоративного управления, внутренние документы, достижения, информация о Совете директоров, корпоративном секретаре, Правлении и т.д.</t>
  </si>
  <si>
    <t>Инвесторам</t>
  </si>
  <si>
    <t>Инвестиционная привлекательность, информация для акционеров, презентации и выступления, аналитики, календарь инвестора</t>
  </si>
  <si>
    <t>Пресс-центр</t>
  </si>
  <si>
    <t>Новости, публикации, фотогалерея</t>
  </si>
  <si>
    <t>Обратная связь</t>
  </si>
  <si>
    <r>
      <t xml:space="preserve">Мы будем благодарны за ваши отзывы о ESG Data Pack, Годовом отчете за 2023 год и других аспектах нашей деятельности в области ESG. 
Контакты для обратной связи:
</t>
    </r>
    <r>
      <rPr>
        <b/>
        <sz val="11"/>
        <color indexed="8"/>
        <rFont val="Arial"/>
        <family val="2"/>
        <charset val="204"/>
      </rPr>
      <t>Ярослава Врубель</t>
    </r>
    <r>
      <rPr>
        <sz val="11"/>
        <color indexed="8"/>
        <rFont val="Arial"/>
        <family val="2"/>
        <charset val="204"/>
      </rPr>
      <t xml:space="preserve">
Руководитель по устойчивому развитию
Тел.: +7 (3519) 25 30 29
Тел.: +7 (982) 282 96 82
E-mail: vrubel.ys@mmk.ru
</t>
    </r>
    <r>
      <rPr>
        <b/>
        <sz val="11"/>
        <color indexed="8"/>
        <rFont val="Arial"/>
        <family val="2"/>
        <charset val="204"/>
      </rPr>
      <t>Елена Косюк</t>
    </r>
    <r>
      <rPr>
        <sz val="11"/>
        <color indexed="8"/>
        <rFont val="Arial"/>
        <family val="2"/>
        <charset val="204"/>
      </rPr>
      <t xml:space="preserve">
Менеджер по устойчивому развитию
Тел.: +7 (3519) 25 72 77
Тел.: +7 (911) 210 05 06
E-mail: kosyuk.ei@mmk.ru</t>
    </r>
  </si>
  <si>
    <t>Ключевые политики и отчетность</t>
  </si>
  <si>
    <t>Документ на сайте</t>
  </si>
  <si>
    <t>Стратегия развития Группы ММК до 2025 года</t>
  </si>
  <si>
    <t>&lt;---</t>
  </si>
  <si>
    <t>Политика в области Архитектуры бизнес-процессов</t>
  </si>
  <si>
    <t>Экологический аспект</t>
  </si>
  <si>
    <t>Экологическая политика</t>
  </si>
  <si>
    <t>Энергетическая политика</t>
  </si>
  <si>
    <t xml:space="preserve">Социальный аспект </t>
  </si>
  <si>
    <t>Кадровая политика</t>
  </si>
  <si>
    <t>Политика в области промышленной безопасности и охраны труда</t>
  </si>
  <si>
    <t>Управленческий аспект</t>
  </si>
  <si>
    <t xml:space="preserve">Устав ПАО «ММК» </t>
  </si>
  <si>
    <t>Изменения и дополнения в Устав ПАО «ММК»</t>
  </si>
  <si>
    <t>Кодекс корпоративного управления</t>
  </si>
  <si>
    <t>Положение об общем собрании акционеров</t>
  </si>
  <si>
    <t>Положение о Совете директоров</t>
  </si>
  <si>
    <t>Положение о коллегиальном исполнительном органе – Правлении</t>
  </si>
  <si>
    <t>Положение об Единоличном исполнительном органе – Генеральном директоре</t>
  </si>
  <si>
    <t>Положение о комитетах Совета директоров</t>
  </si>
  <si>
    <t>Положение о Корпоративном секретаре</t>
  </si>
  <si>
    <t>Положение о порядке выплаты вознаграждений и компенсации расходов членам Совета директоров</t>
  </si>
  <si>
    <t>Кодекс этики Группы</t>
  </si>
  <si>
    <t>Антикоррупционная политика</t>
  </si>
  <si>
    <t>Положение о порядке урегулирования корпоративных конфликтов</t>
  </si>
  <si>
    <t>Положение о предотвращении и урегулировании конфликта интересов</t>
  </si>
  <si>
    <t>Положение о дивидендной политике</t>
  </si>
  <si>
    <t>Политика в области внутреннего контроля</t>
  </si>
  <si>
    <t>Политика в области управления рисками</t>
  </si>
  <si>
    <t>Политика в области внутреннего аудита</t>
  </si>
  <si>
    <t>Положение о хранении и порядке предоставления документов</t>
  </si>
  <si>
    <t>Положение об информационной политике</t>
  </si>
  <si>
    <t>Политика в отношении обработки персональных данных</t>
  </si>
  <si>
    <t>Положение об инсайдерской информации</t>
  </si>
  <si>
    <t>Отчетность</t>
  </si>
  <si>
    <t>Отчет об устойчивом развитии 2022</t>
  </si>
  <si>
    <t xml:space="preserve">Показатели </t>
  </si>
  <si>
    <t>Количество директоров в Совете директоров</t>
  </si>
  <si>
    <t>GRI 2-9</t>
  </si>
  <si>
    <t>Board Structure</t>
  </si>
  <si>
    <t>A.3.1.1.</t>
  </si>
  <si>
    <t>Corporate Governance</t>
  </si>
  <si>
    <t>Количество заседаний СД</t>
  </si>
  <si>
    <t>Количество женщин в Совете директоров</t>
  </si>
  <si>
    <t>A.1.1.2.3.</t>
  </si>
  <si>
    <t>Количество иностранных граждан в Совете директоров</t>
  </si>
  <si>
    <t>Количество директоров в разбивке по возрасту</t>
  </si>
  <si>
    <t>Срок в составе Совета директоров</t>
  </si>
  <si>
    <t>Показатели комитета по аудиту</t>
  </si>
  <si>
    <t>Показатели комитета по кадрам и вознаграждениям</t>
  </si>
  <si>
    <t>Показатели комитета по стратегическому планированию</t>
  </si>
  <si>
    <t>Показатели комитета по охране труда, промышленной безопасности, экологии</t>
  </si>
  <si>
    <t>Ответственные практики управления</t>
  </si>
  <si>
    <t>Деловая этика, противодействие коррупции и механизмы обратной связи</t>
  </si>
  <si>
    <t>Количество обучающих и информационных мероприятий по этике и противодействию коррупции</t>
  </si>
  <si>
    <t>G.1.1.1</t>
  </si>
  <si>
    <t xml:space="preserve">Количество работников, прошедших обучение по вопросам деловой этики </t>
  </si>
  <si>
    <t>A.3.2.2.</t>
  </si>
  <si>
    <t xml:space="preserve">Количество подтвержденных фактов коррупции </t>
  </si>
  <si>
    <t>GRI 205-3</t>
  </si>
  <si>
    <t>Количество обращений на горячую линию</t>
  </si>
  <si>
    <t>G.1.1
G.1.2</t>
  </si>
  <si>
    <t>Информационная безопасность</t>
  </si>
  <si>
    <t>Количество подтвержденных случаев нарушения информационной безопасности</t>
  </si>
  <si>
    <t xml:space="preserve">Количество мероприятий по выявлению и устранению уязвимостей ключевых информационных ресурсов </t>
  </si>
  <si>
    <t>Соответствие законодательству</t>
  </si>
  <si>
    <t>Штрафы и неденежные санкции за несоблюдение законодательства</t>
  </si>
  <si>
    <t>GRI 2-27</t>
  </si>
  <si>
    <t>Научно-исследовательская деятельность и цифровизация</t>
  </si>
  <si>
    <t xml:space="preserve">Инвестиции в НИОКР и цифровизацию </t>
  </si>
  <si>
    <t>Совершенство в области закупок и управления цепочками поставок</t>
  </si>
  <si>
    <t>Количество поставщиков</t>
  </si>
  <si>
    <t>GRI 2-6
GRI 204-1</t>
  </si>
  <si>
    <t>Ед. изм.</t>
  </si>
  <si>
    <t>КОРПОРАТИВНОЕ УПРАВЛЕНИЕ</t>
  </si>
  <si>
    <t>Состав и деятельность высших руководящих органов</t>
  </si>
  <si>
    <t>Общее количество директоров в Совете директоров</t>
  </si>
  <si>
    <t>Количество неисполнительных директоров</t>
  </si>
  <si>
    <t>Количество исполнительных директоров</t>
  </si>
  <si>
    <t>Количество независимых директоров</t>
  </si>
  <si>
    <t>Очные</t>
  </si>
  <si>
    <t>Заочные</t>
  </si>
  <si>
    <t>Разнообразие и возрастные группы Совета директоров</t>
  </si>
  <si>
    <t>Доля женщин в Совете директоров</t>
  </si>
  <si>
    <t>Доля иностранных граждан в Совете директоров</t>
  </si>
  <si>
    <t xml:space="preserve">до 40 лет </t>
  </si>
  <si>
    <t>от 41 до 50 лет</t>
  </si>
  <si>
    <t>Возраст самого младшего члена СД</t>
  </si>
  <si>
    <t>лет</t>
  </si>
  <si>
    <t>Возраст самого старшего члена СД</t>
  </si>
  <si>
    <t>Средний возраст членов СД</t>
  </si>
  <si>
    <t>менее 5 лет</t>
  </si>
  <si>
    <t>5-9 лет</t>
  </si>
  <si>
    <t>10-20 лет</t>
  </si>
  <si>
    <t>более 20 лет</t>
  </si>
  <si>
    <t>Средний срок работы в СД</t>
  </si>
  <si>
    <t>Частота переизбрания Совета директоров</t>
  </si>
  <si>
    <t>Доля членов Совета директоров, подлежащих переизбранию</t>
  </si>
  <si>
    <t>Комитет по аудиту</t>
  </si>
  <si>
    <t>Количество заседаний комитета</t>
  </si>
  <si>
    <t>Количество директоров</t>
  </si>
  <si>
    <t>Доля независимых директоров</t>
  </si>
  <si>
    <t>Является ли председатель комитета независимым директором</t>
  </si>
  <si>
    <t>да/нет</t>
  </si>
  <si>
    <t>да</t>
  </si>
  <si>
    <t>Комитет по кадрам и вознаграждениям</t>
  </si>
  <si>
    <t>Комитет по стратегическому планированию</t>
  </si>
  <si>
    <t>нет</t>
  </si>
  <si>
    <t>ДЕЛОВАЯ ЭТИКА, ПРОТИВОДЕЙСТВИЕ КОРРУПЦИИ И МЕХАНИЗМЫ ОБРАТНОЙ СВЯЗИ</t>
  </si>
  <si>
    <t>Количество обучающих и информационных мероприятий, в т.ч. по вопросам:</t>
  </si>
  <si>
    <t>этики</t>
  </si>
  <si>
    <t>противодействия коррупции</t>
  </si>
  <si>
    <t xml:space="preserve">ед. </t>
  </si>
  <si>
    <t>Количество обращений на горячую линию о злоупотреблениях работников</t>
  </si>
  <si>
    <t>Количество обращений на горячую линию о нарушениях делового поведения</t>
  </si>
  <si>
    <t>Количество обращений на горячую линию по этике о нарушениях деловой этики</t>
  </si>
  <si>
    <t>ИНФОРМАЦИОННАЯ БЕЗОПАСНОСТЬ</t>
  </si>
  <si>
    <t>СООТВЕТСТВИЕ ЗАКОНОДАТЕЛЬСТВУ</t>
  </si>
  <si>
    <t>Количество случаев применения нефинансовых санкций</t>
  </si>
  <si>
    <t>Количество случаев нарушения с использованием механизмов разрешения споров</t>
  </si>
  <si>
    <t>НАУЧНО-ИССЛЕДОВАТЕЛЬСКАЯ ДЕЯТЕЛЬНОСТЬ И ЦИФРОВИЗАЦИЯ</t>
  </si>
  <si>
    <t>Металлургическое производство</t>
  </si>
  <si>
    <t>Прокатное производство и сквозные технологии</t>
  </si>
  <si>
    <t>Высокотехнологичное производство и проекты федеральных целевых программ</t>
  </si>
  <si>
    <t>Энергетика</t>
  </si>
  <si>
    <t>Окружающая среда и промышленная безопасность</t>
  </si>
  <si>
    <t>Индустрия 4.0/Инновационный менеджмент</t>
  </si>
  <si>
    <t>Предпроектные исследования</t>
  </si>
  <si>
    <t>Аудит и консалтинговые услуги для НТЦ</t>
  </si>
  <si>
    <t>СОВЕРШЕНСТВО В ОБЛАСТИ ЗАКУПОК И УПРАВЛЕНИЯ ЦЕПОЧКАМИ ПОСТАВОК</t>
  </si>
  <si>
    <t>из России</t>
  </si>
  <si>
    <t>доля российских поставщиков, зарегистрированных в Челябинской области</t>
  </si>
  <si>
    <t>из зарубежных стран</t>
  </si>
  <si>
    <t xml:space="preserve">Доля закупок у российских поставщиков </t>
  </si>
  <si>
    <t>УПРАВЛЕНИЕ ВЗАИМООТНОШЕНИЯМИ С КЛИЕНТАМИ</t>
  </si>
  <si>
    <t>Удовлетворенность клиентов</t>
  </si>
  <si>
    <t>балл</t>
  </si>
  <si>
    <t xml:space="preserve"> </t>
  </si>
  <si>
    <t>Средняя заработная плата сотрудников Группы ММК в сравнении с прожиточным минимумом в регионе</t>
  </si>
  <si>
    <t xml:space="preserve">Уровень вовлеченности сотрудников </t>
  </si>
  <si>
    <t>Годовой отчет 2023</t>
  </si>
  <si>
    <t xml:space="preserve">Уровень удовлетворенности и вовлеченности сотрудников </t>
  </si>
  <si>
    <t xml:space="preserve">Экологическая ответственность </t>
  </si>
  <si>
    <t>Управление в области охраны окружающей среды</t>
  </si>
  <si>
    <t xml:space="preserve">Обязательные платежи за негативное воздействие на окружающую среду </t>
  </si>
  <si>
    <t>Общие затраты на природоохранную деятельность</t>
  </si>
  <si>
    <t>Количество запланированных и выполненных экологических мероприятий</t>
  </si>
  <si>
    <t>Совокупные расходы на реализацию экологических мероприятий</t>
  </si>
  <si>
    <t xml:space="preserve">Доля производственных предприятий Группы ММК с сертифицированной системой экологического менеджмента в общем количестве производственных предприятий Группы ММК </t>
  </si>
  <si>
    <t>E.1.3</t>
  </si>
  <si>
    <t xml:space="preserve">Доля сотрудников, прошедших внутреннее и/или внешнее обучение по вопросам ООС, в общей численности сотрудников </t>
  </si>
  <si>
    <t xml:space="preserve">Показатели в части несоблюдения применимого экологического законодательства и нормативных требований </t>
  </si>
  <si>
    <t>Охрана атмосферного воздуха</t>
  </si>
  <si>
    <t>Комплексный индекс загрязнения атмосферы (КИЗА) г. Магнитогорска</t>
  </si>
  <si>
    <t>Валовые выбросы загрязняющих веществ в атмосферу</t>
  </si>
  <si>
    <t>GRI 305-7</t>
  </si>
  <si>
    <t>EM-IS-120a.1.</t>
  </si>
  <si>
    <t>Выбросы чрезвычайно и высокоопасных веществ</t>
  </si>
  <si>
    <t>Удельные выбросы загрязняющих веществ в атмосферу по ПАО "ММК" на тонну стали</t>
  </si>
  <si>
    <t>Удельные выбросы летучих органических соединений (ЛОС) по ПАО "ММК" на тонну стали</t>
  </si>
  <si>
    <t>B.3.3.1.</t>
  </si>
  <si>
    <t>Toxic Emissions &amp; Waste</t>
  </si>
  <si>
    <t>Удельные выбросы оксидов азота (NОx) по ПАО "ММК" на тонну стали</t>
  </si>
  <si>
    <t>B.3.4.1.</t>
  </si>
  <si>
    <t>Удельные выбросы оксидов серы (SОx) по ПАО "ММК" на тонну стали</t>
  </si>
  <si>
    <t>B.3.5.1.</t>
  </si>
  <si>
    <t>Удельные выбросы пыли по ПАО "ММК" на тонну стали</t>
  </si>
  <si>
    <t>B.3.6.1.</t>
  </si>
  <si>
    <t>Деятельность по борьбе с изменением климата</t>
  </si>
  <si>
    <t>Валовые прямые выбросы парниковых газов Охват 1</t>
  </si>
  <si>
    <t>GRI 305-1</t>
  </si>
  <si>
    <t>EM-IS-110a.1.</t>
  </si>
  <si>
    <t>B.1.3.2.</t>
  </si>
  <si>
    <t>Прямые выбросы парниковых газов Охват 1 в разбивке по источникам выбросов</t>
  </si>
  <si>
    <t xml:space="preserve">Валовые косвенные энергетические выбросы парниковых газов по Охвату 2 </t>
  </si>
  <si>
    <t>GRI 305-2</t>
  </si>
  <si>
    <t xml:space="preserve">Валовые прочие косвенные выбросы парниковых газов по Охвату 3 </t>
  </si>
  <si>
    <t>GRI 305-3</t>
  </si>
  <si>
    <t xml:space="preserve">Выбросы парниковых газов по Охватам 1,2 </t>
  </si>
  <si>
    <t>Carbon Emissions</t>
  </si>
  <si>
    <t xml:space="preserve">Выбросы парниковых газов по Охватам 1, 2 и 3 </t>
  </si>
  <si>
    <t>Доля выбросов парниковых газов, охваченных внешним аудитом, от общего объема выбросов парниковых газов, образующихся в результате деятельности Группы ММК</t>
  </si>
  <si>
    <t>Удельные выбросы парниковых газов на выручку (Охваты 1 и 2)</t>
  </si>
  <si>
    <t>GRI 305-4</t>
  </si>
  <si>
    <t xml:space="preserve"> +</t>
  </si>
  <si>
    <t>Удельные выбросы парниковых газов на выручку (Охват 3)</t>
  </si>
  <si>
    <t>Валовые прямые выбросы парниковых газов ПАО "ММК" по Охвату 1  (с учетом выбросов, связанных с отпуском тепла сторонним потребителям)</t>
  </si>
  <si>
    <t>Валовые прямые выбросы парниковых газов ПАО "ММК" по Охвату 1 (без учета выбросов, связанных с отпуском тепла сторонним потребителям)</t>
  </si>
  <si>
    <t xml:space="preserve">Валовые косвенные энергетические выбросы парниковых газов ПАО "ММК" по 
Охвату 2 </t>
  </si>
  <si>
    <t xml:space="preserve">Валовые прочие косвенные выбросы парниковых газов ПАО "ММК" по Охвату 3 </t>
  </si>
  <si>
    <t>Выбросы парниковых газов ПАО "ММК" по Охватам 1,2  (с учетом выбросов, связанных с отпуском тепла сторонним потребителям)</t>
  </si>
  <si>
    <t>Выбросы парниковых газов ПАО "ММК" по Охватам 1, 2 и 3 (с учетом выбросов, связанных с отпуском тепла сторонним потребителям)</t>
  </si>
  <si>
    <t>Удельные выбросы парниковых газов на выручку (Охваты 1 и 2) ПАО "ММК"</t>
  </si>
  <si>
    <t>Удельные выбросы парниковых газов на выручку (Охват 3) ПАО "ММК"</t>
  </si>
  <si>
    <t>Удельные выбросы на тонну стали</t>
  </si>
  <si>
    <t>B.3.2.7.</t>
  </si>
  <si>
    <t xml:space="preserve">Доля выбросов парниковых газов ПАО "ММК", охваченных внешним аудитом, от общего объема выбросов парниковых газов, образующихся в результате деятельности ПАО "ММК" </t>
  </si>
  <si>
    <t>Выбросы парниковых газов ПАО "ММК" по Охватам 1,2  (без учета выбросов, связанных с отпуском тепла сторонним потребителям)</t>
  </si>
  <si>
    <t>Выбросы парниковых газов ПАО "ММК" по Охватам 1,2,3  (без учета выбросов, связанных с отпуском тепла сторонним потребителям)</t>
  </si>
  <si>
    <t>Энергопотребление и энергоэффективность</t>
  </si>
  <si>
    <t>Потребление возобновляемой энергии / топлива</t>
  </si>
  <si>
    <t>GRI 302-1</t>
  </si>
  <si>
    <t>Общее потребление невозобновляемого топлива</t>
  </si>
  <si>
    <t>EM-IS-130a.2.</t>
  </si>
  <si>
    <t>B.1.2.4.</t>
  </si>
  <si>
    <t>Потребление закупленной энергии</t>
  </si>
  <si>
    <t xml:space="preserve">Объем проданной энергии, не потраченной на собственные нужды </t>
  </si>
  <si>
    <t>Общее потребление энергии</t>
  </si>
  <si>
    <t>EM-IS-130a.1.</t>
  </si>
  <si>
    <t xml:space="preserve">Доля потребления природного газа от общего объема потребления топлива </t>
  </si>
  <si>
    <t>Доля потребления угля от общего объема потребления топлива</t>
  </si>
  <si>
    <t xml:space="preserve">Доля потребления закупленной электроэнергии от общего объема потребления энергии </t>
  </si>
  <si>
    <t xml:space="preserve">Доля потребления возобновляемой энергии </t>
  </si>
  <si>
    <t>Степень использования вторичных энергетических ресурсов</t>
  </si>
  <si>
    <t xml:space="preserve">Энергоемкость на тонну стали </t>
  </si>
  <si>
    <t>GRI 302-3</t>
  </si>
  <si>
    <t>B.3.1.7.</t>
  </si>
  <si>
    <t>Энергоемкость на выручку</t>
  </si>
  <si>
    <t>Фактическая экономия топливно-энергетических ресурсов в результате реализации программы по энергосбережению и повышению энергетической эффективности Группы ММК</t>
  </si>
  <si>
    <t>GRI 302-4</t>
  </si>
  <si>
    <t>Общее потребление невозобновляемого топлива ПАО "ММК"</t>
  </si>
  <si>
    <t>Потребление закупленной энергии ПАО "ММК"</t>
  </si>
  <si>
    <t>Объем проданной энергии, не потраченной на собственные нужды, ПАО "ММК"</t>
  </si>
  <si>
    <t>Общее потребление энергии ПАО "ММК"</t>
  </si>
  <si>
    <t>Энергоемкость на тонну стали ПАО "ММК"</t>
  </si>
  <si>
    <t>Энергоемкость на выручку ПАО "ММК"</t>
  </si>
  <si>
    <t>Ответственное водопотребление и водоотведение</t>
  </si>
  <si>
    <t>Забор пресной воды</t>
  </si>
  <si>
    <t>GRI 303-3</t>
  </si>
  <si>
    <t>EM-IS-140a.1.</t>
  </si>
  <si>
    <t>B.1.4.2.</t>
  </si>
  <si>
    <t>Water Stress</t>
  </si>
  <si>
    <t>Забор морской воды</t>
  </si>
  <si>
    <t>Общий водозабор (пресной и морской воды)</t>
  </si>
  <si>
    <t>Общий объем сброса сточных вод</t>
  </si>
  <si>
    <t>GRI 303-4</t>
  </si>
  <si>
    <t>Общий объем сбрасываемых пресных сточных вод</t>
  </si>
  <si>
    <t xml:space="preserve">Безвозвратное водопотребление </t>
  </si>
  <si>
    <t>GRI 303-5</t>
  </si>
  <si>
    <t>Объем оборотного водоснабжения</t>
  </si>
  <si>
    <t>Общая масса сбросов загрязняющих веществ в водные объекты</t>
  </si>
  <si>
    <t>Водозабор в регионах с высокой или чрезвычайно высокой нагрузкой на водные ресурсы</t>
  </si>
  <si>
    <t>Доля водозабора в регионах с высокой или чрезвычайно высокой нагрузкой на водные ресурсы от общего объема водозабора</t>
  </si>
  <si>
    <t>Cброс сточных вод в регионах с высокой или чрезвычайно высокой нагрузкой на водные ресурсы</t>
  </si>
  <si>
    <t>Удельный водозабор ПАО "ММК" на тонну стали</t>
  </si>
  <si>
    <t xml:space="preserve">E.1.2.7
E.1.2.7.2 </t>
  </si>
  <si>
    <t>B.3.7.1.</t>
  </si>
  <si>
    <t xml:space="preserve">Доля воды, используемой повторно и многократно в системе водоснабжения ПАО "ММК" </t>
  </si>
  <si>
    <t xml:space="preserve"> EM-IS-140a.1.</t>
  </si>
  <si>
    <t xml:space="preserve">Удельная масса сбросов загрязняющих веществ в водные объекты по ПАО "ММК" на тонну стали </t>
  </si>
  <si>
    <t>Эффективное использование ресурсов и управление отходами</t>
  </si>
  <si>
    <t>Суммарный расход материалов, использованных для производства продукции и для упаковки</t>
  </si>
  <si>
    <t>GRI 301-1</t>
  </si>
  <si>
    <t>Объем потребления вторичных материалов</t>
  </si>
  <si>
    <t>GRI 301-2</t>
  </si>
  <si>
    <t xml:space="preserve">Общий объем образования отходов </t>
  </si>
  <si>
    <t>GRI 306-3</t>
  </si>
  <si>
    <t>EM-IS-150a.1.</t>
  </si>
  <si>
    <t xml:space="preserve">Объем образования отходов недропользования </t>
  </si>
  <si>
    <t>E.1.2.6.2</t>
  </si>
  <si>
    <t>B.3.8.1.</t>
  </si>
  <si>
    <t>Общий объем отходов недропользования, возвращенных в хозяйственный оборот</t>
  </si>
  <si>
    <t>Количество отходов, возвращенных в хозяйственный оборот (как внутри Группы, так и посредством передачи сторонним организациям)</t>
  </si>
  <si>
    <t>GRI 306-4</t>
  </si>
  <si>
    <t xml:space="preserve">Доля отходов, возвращенных в хозяйственный оборот, в общем объеме отходов </t>
  </si>
  <si>
    <t>Размещение отходов (как на собственных объектах, так и на объектах сторонних организаций)</t>
  </si>
  <si>
    <t>GRI 306-5</t>
  </si>
  <si>
    <t>Количество отходов, размещенных на территории предприятий Группы ММК (хранение на собственных объектах)</t>
  </si>
  <si>
    <t>Передача отходов иным сторонним организациям для последующего хранения</t>
  </si>
  <si>
    <t>Количество отходов, направленных на захоронение (на муниципальный полигон и на объекты сторонних организаций)</t>
  </si>
  <si>
    <t>Количество отходов, направленных на захоронение на муниципальный полигон</t>
  </si>
  <si>
    <t>Передача отходов иным сторонним организациям для захоронения</t>
  </si>
  <si>
    <t>Количество отходов, направленных на сжигание</t>
  </si>
  <si>
    <t>Передача отходов сторонним организациям для обезвреживания</t>
  </si>
  <si>
    <t>Передача отходов сторонним организациям для обработки</t>
  </si>
  <si>
    <t>Расход материалов, использованных ПАО "ММК" для производства продукции и упаковки</t>
  </si>
  <si>
    <t>Общий объем образования отходов ПАО "ММК"</t>
  </si>
  <si>
    <t>Общий объем образования отходов недропользования ПАО "ММК"</t>
  </si>
  <si>
    <t>Общий объем отходов недропользования ПАО "ММК", возвращенных в хозяйственный оборот</t>
  </si>
  <si>
    <t>Количество отходов, возвращенных в хозяйственный оборот ПАО "ММК" (как внутри ПАО "ММК", так и посредством передачи сторонним организациям)</t>
  </si>
  <si>
    <t xml:space="preserve">Доля отходов ПАО "ММК", возвращенных в хозяйственный оборот, в общем объеме отходов </t>
  </si>
  <si>
    <t>Количество отходов ПАО "ММК", размещенных на территории ПАО "ММК" (хранение на собственных объектах)</t>
  </si>
  <si>
    <t>Количество отходов ПАО "ММК", направленных на захоронение на муниципальный полигон</t>
  </si>
  <si>
    <t>Передача отходов ПАО "ММК" сторонним организациям для обезвреживания</t>
  </si>
  <si>
    <t>Удельный объем образования отходов на тонну стали</t>
  </si>
  <si>
    <t>Удельный объем образования опасных отходов на тонну стали</t>
  </si>
  <si>
    <t>B.3.8.2.</t>
  </si>
  <si>
    <t>Удельный объем образования отходов на выручку</t>
  </si>
  <si>
    <t>Объем переработанных образованных  и накопленных металлургических шлаков ПАО "ММК"</t>
  </si>
  <si>
    <t xml:space="preserve">Объем продуктов переработки шлаков ПАО "ММК", отгруженных потребителям </t>
  </si>
  <si>
    <t xml:space="preserve">Объем металлической фракции, извлеченной из шлаков ПАО "ММК" </t>
  </si>
  <si>
    <t>Объем отходов и гранулированного шлака ПАО "ММК", использованных для рекультивации отработанных карьеров горы Магнитной</t>
  </si>
  <si>
    <t>Объем промышленных отходов ПАО "ММК", использованных в аглошихте горно-обогатительного производства</t>
  </si>
  <si>
    <t xml:space="preserve">Остаток доменных шлаков ПАО "ММК" в отвалах </t>
  </si>
  <si>
    <t>Объем регенерации (очистки) отработанных масел ПАО "ММК"</t>
  </si>
  <si>
    <t>Сохранение биоразнообразия</t>
  </si>
  <si>
    <t>Расходы на мероприятия по повышению и сохранению биоразнообразия</t>
  </si>
  <si>
    <t>Площадь технической и биологической рекультивации</t>
  </si>
  <si>
    <t>GRI 304-3</t>
  </si>
  <si>
    <t xml:space="preserve">Количество высаженных саженцев деревьев и кустарников </t>
  </si>
  <si>
    <t xml:space="preserve">Количество мальков рыб, выпущенных ПАО "ММК" </t>
  </si>
  <si>
    <t>Площадь нарушенных земель по ПАО "ММК"</t>
  </si>
  <si>
    <t>Площадь биологической рекультивации ПАО "ММК" нарастающим итогом с 2012 года</t>
  </si>
  <si>
    <t>Дополнительные показатели по RAEX (не включенные в группы показателей, указанных выше)</t>
  </si>
  <si>
    <t>1</t>
  </si>
  <si>
    <t>Удельный водозабор на выручку</t>
  </si>
  <si>
    <t>Удельные выбросы загрязняющих веществ в атмосферу на выручку</t>
  </si>
  <si>
    <t>Удельная масса сбросов загрязняющих веществ в водные объекты на выручку</t>
  </si>
  <si>
    <t>Удельная площадь нарушенных земель на единицу продукции (тонну произведенной стали)</t>
  </si>
  <si>
    <t>Удельная площадь нарушенных земель на выручку</t>
  </si>
  <si>
    <t>УПРАВЛЕНИЕ В ОБЛАСТИ ОХРАНЫ ОКРУЖАЮЩЕЙ СРЕДЫ</t>
  </si>
  <si>
    <t>Обязательные платежи за негативное воздействие на окружающую среду</t>
  </si>
  <si>
    <t>инвестиции в основной капитал, связанные с ООС</t>
  </si>
  <si>
    <t>текущие затраты на ООС</t>
  </si>
  <si>
    <t xml:space="preserve">прочие затраты на природоохранную деятельность </t>
  </si>
  <si>
    <t>Количество запланированных экологических мероприятий</t>
  </si>
  <si>
    <t>число мероприятий по снижению и предотвращению выбросов загрязняющих веществ в атмосферу</t>
  </si>
  <si>
    <t>число мероприятий по снижению и предотвращению сбросов загрязняющих веществ в водные объекты</t>
  </si>
  <si>
    <t>число мероприятий по утилизации и экологически безопасному размещению отходов, рекультивации земель, благоустройству территории</t>
  </si>
  <si>
    <t>число других экологических мероприятий</t>
  </si>
  <si>
    <t>Количество выполненных экологических мероприятий</t>
  </si>
  <si>
    <t>(4, 5)</t>
  </si>
  <si>
    <t>Доля сотрудников предприятий периметра раскрытия экологической информации, прошедших внутреннее и/или внешнее обучение по вопросам ООС, в общей численности сотрудников предприятий периметра</t>
  </si>
  <si>
    <t>Количество полученных предписаний об устранении нарушения законодательства в области охраны окружающей среды и нарушений природоохранных требований</t>
  </si>
  <si>
    <t xml:space="preserve">Количество случаев нарушения экологического законодательства, за которые были начислены штрафы </t>
  </si>
  <si>
    <t>9</t>
  </si>
  <si>
    <t>Выплаченные штрафы за несоблюдение применимого природоохранного законодательства и нормативных требований</t>
  </si>
  <si>
    <t>ОХРАНА АТМОСФЕРНОГО ВОЗДУХА</t>
  </si>
  <si>
    <t xml:space="preserve">тонны </t>
  </si>
  <si>
    <t>Оксиды азота (NOx)</t>
  </si>
  <si>
    <t>Оксиды серы (SOx)</t>
  </si>
  <si>
    <t>Выбросы твердых частиц (пыли)</t>
  </si>
  <si>
    <t>Летучие органические соединения (VOCs)</t>
  </si>
  <si>
    <t>Опасные загрязнители воздуха (HAP), в т. ч.:</t>
  </si>
  <si>
    <t>оксид марганца (MnO)</t>
  </si>
  <si>
    <t>свинец и свинцовые соединения (Pb)</t>
  </si>
  <si>
    <t>полициклические ароматические углеводороды (PAHs)</t>
  </si>
  <si>
    <t>фенол</t>
  </si>
  <si>
    <t>Другие стандартные категории выбросов в атмосферу, в т. ч.:</t>
  </si>
  <si>
    <t>моноксид углерода (СО)</t>
  </si>
  <si>
    <t>прочие вещества</t>
  </si>
  <si>
    <t>бенз(а)пирен</t>
  </si>
  <si>
    <t>формальдегид</t>
  </si>
  <si>
    <t>Удельные выбросы загрязняющих веществ в атмосферу на тонну стали</t>
  </si>
  <si>
    <t>кг/тонну стали</t>
  </si>
  <si>
    <t>Удельные выбросы летучих органических соединений (ЛОС) на тонну стали</t>
  </si>
  <si>
    <t>Удельные выбросы оксидов азота (NОx) на тонну стали</t>
  </si>
  <si>
    <t>Удельные выбросы оксидов серы (SОx) на тонну стали</t>
  </si>
  <si>
    <t>Удельные выбросы пыли на тонну стали</t>
  </si>
  <si>
    <t>ЭФФЕКТИВНОЕ ИСПОЛЬЗОВАНИЕ РЕСУРСОВ И УПРАВЛЕНИЕ ОТХОДАМИ</t>
  </si>
  <si>
    <t>Показатели потребления материальных ресурсов</t>
  </si>
  <si>
    <t>тыс. тонн</t>
  </si>
  <si>
    <t>Расход материалов, использованных для производства продукции, в т.ч.:</t>
  </si>
  <si>
    <t>из невозобновляемых ресурсов</t>
  </si>
  <si>
    <t>из возобновляемых ресурсов</t>
  </si>
  <si>
    <t>Расход материалов, использованных для упаковки, в т.ч.</t>
  </si>
  <si>
    <t>при производстве продукции</t>
  </si>
  <si>
    <t>для упаковки</t>
  </si>
  <si>
    <t>Показатели образования и обращения с отходами</t>
  </si>
  <si>
    <t>опасных отходов</t>
  </si>
  <si>
    <t>неопасных отходов, в т.ч.:</t>
  </si>
  <si>
    <t>Отходы недропользования, в т.ч.:</t>
  </si>
  <si>
    <t>пустые и вскрышные породы</t>
  </si>
  <si>
    <t>хвосты обогащения</t>
  </si>
  <si>
    <t xml:space="preserve">кг/долл. США выручки </t>
  </si>
  <si>
    <t>Количество отходов, возвращенных в хозяйственный оборот внутри Группы ММК</t>
  </si>
  <si>
    <t>неопасных отходов</t>
  </si>
  <si>
    <t>Количество отходов, переданных сторонним организациям для возвращения в хозяйственный оборот</t>
  </si>
  <si>
    <t>Доля отходов, возвращенных в хозяйственный оборот, в общем объеме отходов по способам обращения</t>
  </si>
  <si>
    <t>сжигание опасных отходов с получением энергии (только на MMK Metalurji)</t>
  </si>
  <si>
    <t>сжигание отходов без получения энергии посредством передачи сторонней организации, в т.ч.:</t>
  </si>
  <si>
    <t>опасных отходов (только на MMK Metalurji)</t>
  </si>
  <si>
    <t>неопасных отходов (только на MMK Metalurji и в дочернем обществе по производству изделий из стали и их переработке)</t>
  </si>
  <si>
    <t>Расход материалов, использованных для производства продукции и упаковки</t>
  </si>
  <si>
    <t>расход материалов, использованных для производства продукции</t>
  </si>
  <si>
    <t>Количество отходов, возвращенных в хозяйственный оборот внутри ММК</t>
  </si>
  <si>
    <t>Количество отходов, возвращенных в хозяйственный оборот (как внутри ММК, так и посредством передачи сторонним организациям)</t>
  </si>
  <si>
    <t>Количество отходов, размещенных на территории ММК (хранение на собственных объектах)</t>
  </si>
  <si>
    <t xml:space="preserve">кг/т стали </t>
  </si>
  <si>
    <t xml:space="preserve">Объем переработанных образованных  и накопленных металлургических шлаков </t>
  </si>
  <si>
    <t xml:space="preserve">Объем переработки шлаков, образованных за отчетный период, в т. ч.: </t>
  </si>
  <si>
    <t xml:space="preserve">переработка образованных за отчетный период сталеплавильных шлаков </t>
  </si>
  <si>
    <t xml:space="preserve">переработка образованных за отчетный период  доменных шлаков </t>
  </si>
  <si>
    <t xml:space="preserve">Объем переработки накопленных шлаков, в т. ч.: </t>
  </si>
  <si>
    <t xml:space="preserve">переработка накопленных сталеплавильных шлаков </t>
  </si>
  <si>
    <t xml:space="preserve">переработка накопленных доменных шлаков </t>
  </si>
  <si>
    <t xml:space="preserve">Объем продуктов переработки шлаков, отгруженных потребителям </t>
  </si>
  <si>
    <t>Объем металлической фракции, извлеченной из шлаков</t>
  </si>
  <si>
    <t>Объем отходов и гранулированного шлака, использованных для рекультивации отработанных карьеров горы Магнитной</t>
  </si>
  <si>
    <t>Объем промышленных отходов, использованных в аглошихте горно-обогатительного производства ПАО "ММК"</t>
  </si>
  <si>
    <t xml:space="preserve">Остаток доменных шлаков в отвалах </t>
  </si>
  <si>
    <t>Объем регенерации (очистки) отработанных масел</t>
  </si>
  <si>
    <t>СОХРАНЕНИЕ БИОРАЗНООБРАЗИЯ</t>
  </si>
  <si>
    <t>га</t>
  </si>
  <si>
    <t>технический этап рекультивации</t>
  </si>
  <si>
    <t>биологический этап рекультивации</t>
  </si>
  <si>
    <t xml:space="preserve">Общее количество высаженных саженцев </t>
  </si>
  <si>
    <t>Площадь нарушенных земель</t>
  </si>
  <si>
    <t>Площадь технической и биологической рекультивации ПАО "ММК"</t>
  </si>
  <si>
    <t>Количество саженцев, высаженных ПАО "ММК"</t>
  </si>
  <si>
    <t xml:space="preserve">Для озеленения города Магнитогорска, в т. ч.: </t>
  </si>
  <si>
    <t>саженцев деревьев</t>
  </si>
  <si>
    <t>саженцев кустарников</t>
  </si>
  <si>
    <t xml:space="preserve">Для озеленения территории ПАО "ММК", в т. ч.: </t>
  </si>
  <si>
    <t xml:space="preserve">Вспомогательные данные по Группе ММК для расчета показателей </t>
  </si>
  <si>
    <t>Количество производственных предприятий Группы ММК, система экологического менеджмента которых имеет сертификат соответствия международному стандарту ISO 14001 или его российскому аналогу ГОСТ Р ИСО 14001</t>
  </si>
  <si>
    <t>Количество сотрудников предприятий периметра раскрытия экологической информации, прошедших внутреннее и/или внешнее обучение по вопросам ООС</t>
  </si>
  <si>
    <t>Численность сотрудников предприятий периметра раскрытия экологической информации на конец года</t>
  </si>
  <si>
    <t>Суммарный объем отходов по способам обращения (включает ранее накопленные отходы)</t>
  </si>
  <si>
    <t>Выручка</t>
  </si>
  <si>
    <t xml:space="preserve">Вспомогательные данные по ПАО "ММК" для расчета показателей </t>
  </si>
  <si>
    <t>Производство стали</t>
  </si>
  <si>
    <t>ДЕЯТЕЛЬНОСТЬ ПО БОРЬБЕ С ИЗМЕНЕНИЕМ КЛИМАТА</t>
  </si>
  <si>
    <t>Валовые прямые выбросы парниковых газов по Охвату 1</t>
  </si>
  <si>
    <r>
      <t>т СO</t>
    </r>
    <r>
      <rPr>
        <b/>
        <vertAlign val="subscript"/>
        <sz val="10"/>
        <color indexed="8"/>
        <rFont val="Arial"/>
        <family val="2"/>
        <charset val="204"/>
      </rPr>
      <t>2</t>
    </r>
    <r>
      <rPr>
        <b/>
        <sz val="10"/>
        <color indexed="8"/>
        <rFont val="Arial"/>
        <family val="2"/>
        <charset val="204"/>
      </rPr>
      <t>-экв.</t>
    </r>
  </si>
  <si>
    <r>
      <t>CO</t>
    </r>
    <r>
      <rPr>
        <vertAlign val="subscript"/>
        <sz val="10"/>
        <color indexed="8"/>
        <rFont val="Arial"/>
        <family val="2"/>
        <charset val="204"/>
      </rPr>
      <t>2</t>
    </r>
  </si>
  <si>
    <r>
      <t>т СO</t>
    </r>
    <r>
      <rPr>
        <vertAlign val="subscript"/>
        <sz val="10"/>
        <color indexed="8"/>
        <rFont val="Arial"/>
        <family val="2"/>
        <charset val="204"/>
      </rPr>
      <t>2</t>
    </r>
  </si>
  <si>
    <r>
      <t>CH</t>
    </r>
    <r>
      <rPr>
        <vertAlign val="subscript"/>
        <sz val="10"/>
        <color indexed="8"/>
        <rFont val="Arial"/>
        <family val="2"/>
        <charset val="204"/>
      </rPr>
      <t>4</t>
    </r>
  </si>
  <si>
    <r>
      <t>т СO</t>
    </r>
    <r>
      <rPr>
        <vertAlign val="subscript"/>
        <sz val="10"/>
        <color indexed="8"/>
        <rFont val="Arial"/>
        <family val="2"/>
        <charset val="204"/>
      </rPr>
      <t>2</t>
    </r>
    <r>
      <rPr>
        <sz val="10"/>
        <color indexed="8"/>
        <rFont val="Arial"/>
        <family val="2"/>
        <charset val="204"/>
      </rPr>
      <t>-экв</t>
    </r>
    <r>
      <rPr>
        <sz val="11"/>
        <color indexed="8"/>
        <rFont val="Arial"/>
        <family val="2"/>
        <charset val="204"/>
      </rPr>
      <t>.</t>
    </r>
  </si>
  <si>
    <r>
      <t>N</t>
    </r>
    <r>
      <rPr>
        <vertAlign val="subscript"/>
        <sz val="11"/>
        <color indexed="8"/>
        <rFont val="Arial"/>
        <family val="2"/>
        <charset val="204"/>
      </rPr>
      <t>2</t>
    </r>
    <r>
      <rPr>
        <sz val="11"/>
        <color indexed="8"/>
        <rFont val="Arial"/>
        <family val="2"/>
        <charset val="204"/>
      </rPr>
      <t>O</t>
    </r>
  </si>
  <si>
    <t>PFC и HFC</t>
  </si>
  <si>
    <t xml:space="preserve"> -</t>
  </si>
  <si>
    <r>
      <t>SF</t>
    </r>
    <r>
      <rPr>
        <vertAlign val="subscript"/>
        <sz val="10"/>
        <color indexed="8"/>
        <rFont val="Arial"/>
        <family val="2"/>
        <charset val="204"/>
      </rPr>
      <t>6</t>
    </r>
  </si>
  <si>
    <r>
      <t>NF</t>
    </r>
    <r>
      <rPr>
        <vertAlign val="subscript"/>
        <sz val="10"/>
        <color indexed="8"/>
        <rFont val="Arial"/>
        <family val="2"/>
        <charset val="204"/>
      </rPr>
      <t>3</t>
    </r>
  </si>
  <si>
    <t>Прямые выбросы парниковых газов по Охвату 1 в разбивке по источникам</t>
  </si>
  <si>
    <t>от стационарного сжигания топлива</t>
  </si>
  <si>
    <t>от сжигания топлива в передвижных установках</t>
  </si>
  <si>
    <t>технологические выбросы</t>
  </si>
  <si>
    <t>фугитивные выбросы</t>
  </si>
  <si>
    <r>
      <t>Валовые косвенные энергетические выбросы парниковых газов по Охвату 2 (оценка учитывает только CO</t>
    </r>
    <r>
      <rPr>
        <b/>
        <vertAlign val="subscript"/>
        <sz val="11"/>
        <rFont val="Arial"/>
        <family val="2"/>
        <charset val="204"/>
      </rPr>
      <t>2</t>
    </r>
    <r>
      <rPr>
        <b/>
        <sz val="11"/>
        <rFont val="Arial"/>
        <family val="2"/>
        <charset val="204"/>
      </rPr>
      <t>)</t>
    </r>
  </si>
  <si>
    <r>
      <t>т СO</t>
    </r>
    <r>
      <rPr>
        <b/>
        <vertAlign val="subscript"/>
        <sz val="10"/>
        <color indexed="8"/>
        <rFont val="Arial"/>
        <family val="2"/>
        <charset val="204"/>
      </rPr>
      <t>2</t>
    </r>
    <r>
      <rPr>
        <b/>
        <sz val="10"/>
        <color indexed="8"/>
        <rFont val="Arial"/>
        <family val="2"/>
        <charset val="204"/>
      </rPr>
      <t>-экв</t>
    </r>
    <r>
      <rPr>
        <b/>
        <sz val="11"/>
        <color indexed="8"/>
        <rFont val="Arial"/>
        <family val="2"/>
        <charset val="204"/>
      </rPr>
      <t>.</t>
    </r>
  </si>
  <si>
    <r>
      <t>Валовые прочие косвенные выбросы парниковых газов по Охвату 3 (оценка учитывает только CO</t>
    </r>
    <r>
      <rPr>
        <b/>
        <vertAlign val="subscript"/>
        <sz val="11"/>
        <rFont val="Arial"/>
        <family val="2"/>
        <charset val="204"/>
      </rPr>
      <t>2</t>
    </r>
    <r>
      <rPr>
        <b/>
        <sz val="11"/>
        <rFont val="Arial"/>
        <family val="2"/>
        <charset val="204"/>
      </rPr>
      <t>), в т. ч.:</t>
    </r>
  </si>
  <si>
    <t>связанные с транспортировкой внешних ресурсов (сырья и материалов), используемых в производстве продукции Группы ММК, и транспортировкой готовой продукции до покупателя</t>
  </si>
  <si>
    <t>связанные с производством внешних ресурсов (сырья и материалов), используемых в производстве продукции Группы ММК</t>
  </si>
  <si>
    <t>связанные с использованием продукции, выпускаемой Группой ММК</t>
  </si>
  <si>
    <t xml:space="preserve">связанные с потреблением энергоресурсов </t>
  </si>
  <si>
    <t xml:space="preserve">Выбросы парниковых газов по Охватам 1, 2 </t>
  </si>
  <si>
    <t>Доля выбросов парниковых газов, прошедших внешний аудит, от общего объема выбросов парниковых газов по Охватам 1, 2, 3</t>
  </si>
  <si>
    <t>100</t>
  </si>
  <si>
    <t>101</t>
  </si>
  <si>
    <r>
      <t>т СO</t>
    </r>
    <r>
      <rPr>
        <b/>
        <vertAlign val="subscript"/>
        <sz val="11"/>
        <color rgb="FF000000"/>
        <rFont val="Arial"/>
        <family val="2"/>
        <charset val="204"/>
      </rPr>
      <t>2</t>
    </r>
    <r>
      <rPr>
        <b/>
        <sz val="11"/>
        <color indexed="8"/>
        <rFont val="Arial"/>
        <family val="2"/>
        <charset val="204"/>
      </rPr>
      <t>-экв./долл. США выручки</t>
    </r>
  </si>
  <si>
    <t>Валовые прямые выбросы парниковых газов по Охвату 1 (с учетом выбросов, связанных с отпуском тепла сторонним потребителям)</t>
  </si>
  <si>
    <t>-</t>
  </si>
  <si>
    <r>
      <t>Валовые прямые выбросы парниковых газов по Охвату 1 (без учета выбросов, связанных с отпуском тепла сторонним потребителям) (оценка учитывает только CO</t>
    </r>
    <r>
      <rPr>
        <b/>
        <vertAlign val="subscript"/>
        <sz val="11"/>
        <color rgb="FF000000"/>
        <rFont val="Arial"/>
        <family val="2"/>
        <charset val="204"/>
      </rPr>
      <t>2</t>
    </r>
    <r>
      <rPr>
        <b/>
        <sz val="11"/>
        <color indexed="8"/>
        <rFont val="Arial"/>
        <family val="2"/>
        <charset val="204"/>
      </rPr>
      <t>)</t>
    </r>
  </si>
  <si>
    <r>
      <t>Валовые прочие косвенные выбросы парниковых газов по Охвату 3 (оценка учитывает только CO</t>
    </r>
    <r>
      <rPr>
        <b/>
        <vertAlign val="subscript"/>
        <sz val="11"/>
        <rFont val="Arial"/>
        <family val="2"/>
        <charset val="204"/>
      </rPr>
      <t>2</t>
    </r>
    <r>
      <rPr>
        <b/>
        <sz val="11"/>
        <rFont val="Arial"/>
        <family val="2"/>
        <charset val="204"/>
      </rPr>
      <t>)</t>
    </r>
  </si>
  <si>
    <t>Выбросы парниковых газов с учетом выбросов, связанных с отпуском тепла сторонним потребителям</t>
  </si>
  <si>
    <t xml:space="preserve">Выбросы парниковых газов по охватам Охватам 1, 2 </t>
  </si>
  <si>
    <t>Удельные выбросы парниковых газов на тонну стали (по методологии ISO 14064: 2018)</t>
  </si>
  <si>
    <r>
      <t>т СO</t>
    </r>
    <r>
      <rPr>
        <b/>
        <vertAlign val="subscript"/>
        <sz val="11"/>
        <color rgb="FF000000"/>
        <rFont val="Arial"/>
        <family val="2"/>
        <charset val="204"/>
      </rPr>
      <t>2</t>
    </r>
    <r>
      <rPr>
        <b/>
        <sz val="11"/>
        <color indexed="8"/>
        <rFont val="Arial"/>
        <family val="2"/>
        <charset val="204"/>
      </rPr>
      <t>-экв./тонну стали</t>
    </r>
  </si>
  <si>
    <t>Выбросы парниковых газов без учета выбросов, связанных с отпуском тепла сторонним потребителям</t>
  </si>
  <si>
    <t>ЭНЕРГОПОТРЕБЛЕНИЕ И ЭНЕРГОЭФФЕКТИВНОСТЬ</t>
  </si>
  <si>
    <t xml:space="preserve">Потребление возобновляемой энергии / топлива (Группа ММК потребляет только солнечную энергию и только в рамках актива MMK-Metalurji) </t>
  </si>
  <si>
    <t>ГДж</t>
  </si>
  <si>
    <t>коксующийся уголь</t>
  </si>
  <si>
    <t>энергетический уголь</t>
  </si>
  <si>
    <t>дизельное топливо</t>
  </si>
  <si>
    <t>бензин</t>
  </si>
  <si>
    <t>керосин</t>
  </si>
  <si>
    <t>природный газ</t>
  </si>
  <si>
    <t>коксовый газ</t>
  </si>
  <si>
    <t xml:space="preserve"> - </t>
  </si>
  <si>
    <t xml:space="preserve">метан и пропан </t>
  </si>
  <si>
    <t>электроэнергия</t>
  </si>
  <si>
    <t>тепловая энергия в горячей воде</t>
  </si>
  <si>
    <t>тепловая энергия в паре</t>
  </si>
  <si>
    <t xml:space="preserve">Общее потребление энергии </t>
  </si>
  <si>
    <t>Доля потребления закупленной электроэнергии от общего объема потребления энергии</t>
  </si>
  <si>
    <t>Коксовый газ, в т. ч.:</t>
  </si>
  <si>
    <t>продажа дочерним организациям</t>
  </si>
  <si>
    <t>в цехах Управления главного энергетика ПАО "ММК"</t>
  </si>
  <si>
    <t>в цехах металлургического производства ПАО "ММК"</t>
  </si>
  <si>
    <t>Доменный газ, в т. ч.:</t>
  </si>
  <si>
    <t xml:space="preserve">ГДж/тонну стали </t>
  </si>
  <si>
    <t>ГДж/долл. США выручки</t>
  </si>
  <si>
    <r>
      <t>(1) В 2017-2023 гг. в периметр раскрытия входили 12 предприятий Группы ММК (ПАО "ММК" + 11 дочерних обществ Группы, из которых 10 производственных предприятий и одно транспортное предприятие).
(2) Оценка выбросов метана (CH</t>
    </r>
    <r>
      <rPr>
        <sz val="8"/>
        <rFont val="Arial"/>
        <family val="2"/>
        <charset val="204"/>
      </rPr>
      <t>4</t>
    </r>
    <r>
      <rPr>
        <sz val="11"/>
        <rFont val="Arial"/>
        <family val="2"/>
        <charset val="204"/>
      </rPr>
      <t>) и закиси азота (N</t>
    </r>
    <r>
      <rPr>
        <sz val="8"/>
        <rFont val="Arial"/>
        <family val="2"/>
        <charset val="204"/>
      </rPr>
      <t>2</t>
    </r>
    <r>
      <rPr>
        <sz val="11"/>
        <rFont val="Arial"/>
        <family val="2"/>
        <charset val="204"/>
      </rPr>
      <t>O) производилась только при мобильном сжигания топлива (выбросы, возникающие при сжигании топлива при использовании транспорта для обеспечения деятельности). Прямые выбросы CH</t>
    </r>
    <r>
      <rPr>
        <vertAlign val="subscript"/>
        <sz val="11"/>
        <rFont val="Arial"/>
        <family val="2"/>
        <charset val="204"/>
      </rPr>
      <t>4</t>
    </r>
    <r>
      <rPr>
        <sz val="11"/>
        <rFont val="Arial"/>
        <family val="2"/>
        <charset val="204"/>
      </rPr>
      <t xml:space="preserve"> и N</t>
    </r>
    <r>
      <rPr>
        <vertAlign val="subscript"/>
        <sz val="11"/>
        <rFont val="Arial"/>
        <family val="2"/>
        <charset val="204"/>
      </rPr>
      <t>2</t>
    </r>
    <r>
      <rPr>
        <sz val="11"/>
        <rFont val="Arial"/>
        <family val="2"/>
        <charset val="204"/>
      </rPr>
      <t>O от стационарных процессов сжигания были рассчитаны, но не включены в суммарный объем выбросов парниковых газов, поскольку применяемая методология, утвержденная Министерством природных ресурсов и экологии РФ (Приказ №300 от 30.06.2015г.) не требует их включения. Объем этих выбросов в пересчете на СО</t>
    </r>
    <r>
      <rPr>
        <sz val="8"/>
        <rFont val="Arial"/>
        <family val="2"/>
        <charset val="204"/>
      </rPr>
      <t>2</t>
    </r>
    <r>
      <rPr>
        <sz val="11"/>
        <rFont val="Arial"/>
        <family val="2"/>
        <charset val="204"/>
      </rPr>
      <t xml:space="preserve">-экв. минимален и не оказывает значимого влияния на суммарные выбросы парниковых газов.
(3) В рамках Группы выбросы парниковых газов по Охвату 3 учитывают только прочие косвенные выбросы парниковых газов от сторонних организаций (за пределами периметра Группы), при этом в расчете выбросов парниковых газов по Охвату 3 для ПАО "ММК" учитываются выбросы дочерних организаций Группы, так как ПАО "ММК" рассматривается обособленно. 
(4) Выбросы парниковых газов Группы ММК за 2020-2021 годы и ПАО "ММК" за 2019-2021 годы (Охваты 1, 2 и 3) были верифицированы международной сертификационной компанией BSI (уровень заверения: ограниченный). В 2022 и 2023 годах результаты расчета были верифицированы представительством международной группы компаний в России TÜV AUSTRIA.
(5) Определение удельных выбросов парниковых газов ПАО "ММК"  производилось с использованием требований стандарта ISO 14064-1:2018, которые учитывают категорию прямых выбросов (Охват 1), связанную с выбросами от технологических процессов, стационарного сжигания и сжигания топлива на транспорте, а также категорию косвенных выбросов от импортируемой электроэнергии (Охват 2), и не учитывают категорию прочих косвенных выбросов парниковых газов (Охват 3), а также прямые выбросы парниковых газов (Охват 1) в результате генерации энергии для сторонних потребителей.
(6) Информация в части энергопотребления за 2017-2020 годы не сопоставима с информацией за 2021-2023 гг. в связи с изменением методологии – исключение внутригрупповых операций и потребления вторичных энергоресурсов, использование других коэффициентов перевода энергоресурсов в ГДж.
(7) Расчет показателя общего потребления энергии по Группе ММК производился по формуле, соответствующей GRI 302-1. Общее потребление энергии Группы ММК определяется как сумма потребленных возобновляемой энергии и топлива, невозобновляемого топлива, закупленной электроэнергии, энергии на отопление, энергии в паре за вычетом проданной электроэнергии, энергии на отопление и энергии в паре. 
(8) Показатель рассчитывается как отношение общего потребления энергии Группы ММК к производству стали Группы ММК (в соответствии с Положением о порядке выполнения расчета показателя энергоемкости Группы ПАО «ММК», утвержденным приказом от 30.12.2022 № ГД-01/736). Для расчета показателя использовались значения из блока с вспомогательными данными ниже.
(9) Программа нацелена на экономию следующих видов топливно-энергетических ресурсов: электроэнергия, топливо, тепловая энергия, сжатый воздух и продукты разделения воздуха, питьевая вода, техническая вода. </t>
    </r>
  </si>
  <si>
    <t>ОТВЕТСТВЕННОЕ ВОДОПОТРЕБЛЕНИЕ И ВОДООТВЕДЕНИЕ</t>
  </si>
  <si>
    <t>(1, 2)</t>
  </si>
  <si>
    <t>Общий водозабор (пресной и морской воды), в т.ч.:</t>
  </si>
  <si>
    <t>мегалитры</t>
  </si>
  <si>
    <t>Забор пресной воды, в т. ч.:</t>
  </si>
  <si>
    <t>забор поверхностных вод</t>
  </si>
  <si>
    <t>забор подземных вод</t>
  </si>
  <si>
    <t>забор карьерных и шахтных вод</t>
  </si>
  <si>
    <t>забор сточных вод других организаций</t>
  </si>
  <si>
    <t>забор воды из муниципальных и других систем водоснабжения</t>
  </si>
  <si>
    <t>Забор морской воды (только MMK Metalurji)</t>
  </si>
  <si>
    <t>Общий объем сброса сточных вод (Группа осуществляет сброс только пресных сточных вод), в т. ч.:</t>
  </si>
  <si>
    <t xml:space="preserve">сброс пресных сточных вод в поверхностные водные объекты </t>
  </si>
  <si>
    <t xml:space="preserve">сброс пресных сточных вод в подземные водные объекты </t>
  </si>
  <si>
    <t>сброс пресных сточных вод в море (только MMK Metalurji)</t>
  </si>
  <si>
    <t>передача пресных сточных вод сторонним организациям</t>
  </si>
  <si>
    <t xml:space="preserve">сброс пресных сточных вод в другие объекты </t>
  </si>
  <si>
    <t xml:space="preserve">Объем оборотного водоснабжения </t>
  </si>
  <si>
    <t xml:space="preserve">Доля воды, используемой повторно и многократно в системе водоснабжения </t>
  </si>
  <si>
    <t xml:space="preserve">Общая масса сбросов загрязняющих веществ в водные объекты </t>
  </si>
  <si>
    <t>тонны</t>
  </si>
  <si>
    <t>железо общее</t>
  </si>
  <si>
    <t>марганец</t>
  </si>
  <si>
    <t>нефтепродукты</t>
  </si>
  <si>
    <t>фториды</t>
  </si>
  <si>
    <t>цинк</t>
  </si>
  <si>
    <t>прочие загрязняющие вещества</t>
  </si>
  <si>
    <t>Водозабор Группы ММК в регионах с высокой или чрезвычайно высокой нагрузкой на водные ресурсы, в т. ч.:</t>
  </si>
  <si>
    <t>забор пресной воды из подземных водных объектов</t>
  </si>
  <si>
    <t xml:space="preserve">забор пресной воды от третьих лиц </t>
  </si>
  <si>
    <t>забор морской воды</t>
  </si>
  <si>
    <t>Доля водозабора Группы ММК в регионах с высокой или чрезвычайно высокой нагрузкой на водные ресурсы от общего объема водозабора Группы ММК</t>
  </si>
  <si>
    <t>Сброс пресных сточных вод Группы ММК в регионах с высокой или чрезвычайно высокой нагрузкой на водные ресурсы, в т. ч.:</t>
  </si>
  <si>
    <t xml:space="preserve">сброс пресных сточных вод в море </t>
  </si>
  <si>
    <t>Общий водозабор (ПАО "ММК" осуществляет забор только пресной воды), в т.ч.:</t>
  </si>
  <si>
    <t>Удельный водозабор на тонну стали</t>
  </si>
  <si>
    <r>
      <t>м</t>
    </r>
    <r>
      <rPr>
        <b/>
        <vertAlign val="superscript"/>
        <sz val="11"/>
        <color indexed="8"/>
        <rFont val="Arial"/>
        <family val="2"/>
        <charset val="204"/>
      </rPr>
      <t>3</t>
    </r>
    <r>
      <rPr>
        <b/>
        <sz val="11"/>
        <color indexed="8"/>
        <rFont val="Arial"/>
        <family val="2"/>
        <charset val="204"/>
      </rPr>
      <t>/т стали</t>
    </r>
  </si>
  <si>
    <t>Общий объем сброса сточных вод (ПАО "ММК" осуществляет сброс только пресных сточных вод), в т.ч.:</t>
  </si>
  <si>
    <t>сброс пресных сточных вод в море</t>
  </si>
  <si>
    <t xml:space="preserve">Удельная масса сбросов загрязняющих веществ в водные объекты на тонну стали </t>
  </si>
  <si>
    <t xml:space="preserve">(1) Показатели в части водопользования могут отличаться от ранее опубликованных ввиду уточнения данных.
(2) В 2017 - 2023 гг. в периметр раскрытия экологической информации входили 12 предприятий Группы ММК (ПАО "ММК" + 11 дочерних обществ Группы, из которых 10 производственных предприятий и одно транспортное предприятие). Значения показателей за 2022 год по Группе ММК скорректированы относительно предыдущей версии data pack ввиду учета данных по турецкому производственному активу MMK Metalurji. 
(3) Здесь и далее: пресная вода - вода, общая минерализация которой равна или не превышает 1 000 мг/л.
(4) Показатель безвозвратного водопотребления рассчитывается по формуле, соответствующей GRI 303-5: безвозвратное потребление = общий водозабор - общий сброс стоков.
(5) В состав Группы ММК входит компания MMK Metalurji, расположенная в Турции. Для этого региона характерна высокая нагрузка на водные ресурсы. Относительно предыдущей версии data pack по итогам 2022 года в настоящую версию были включены данные по активу MMK Metalurji за 2022 год. 
(6) Для расчета показателя использовались значения из блока с вспомогательными данными ниже.
(7) Расчет показателя доли воды, используемой повторно и многократно в системе водоснабжения, осуществлялся по следующей формуле: объем оборотного водоснабжения / (общий объем забираемой воды по всем источникам + объем оборотного водоснабжения)* 100. </t>
  </si>
  <si>
    <t>2020</t>
  </si>
  <si>
    <t>ПОКАЗАТЕЛИ RAEX</t>
  </si>
  <si>
    <t>Водопользование</t>
  </si>
  <si>
    <t>Водозабор по Группе</t>
  </si>
  <si>
    <r>
      <t>мегалитры (тыс. м</t>
    </r>
    <r>
      <rPr>
        <vertAlign val="superscript"/>
        <sz val="11"/>
        <color rgb="FF000000"/>
        <rFont val="Arial"/>
        <family val="2"/>
        <charset val="204"/>
      </rPr>
      <t>3</t>
    </r>
    <r>
      <rPr>
        <sz val="11"/>
        <color indexed="8"/>
        <rFont val="Arial"/>
        <family val="2"/>
        <charset val="204"/>
      </rPr>
      <t>)</t>
    </r>
  </si>
  <si>
    <t>Водозабор по ПАО "ММК"</t>
  </si>
  <si>
    <t>Удельный водозабор на единицу продукции (тонну произведенной стали) по Группе</t>
  </si>
  <si>
    <r>
      <t>м</t>
    </r>
    <r>
      <rPr>
        <vertAlign val="superscript"/>
        <sz val="11"/>
        <color indexed="8"/>
        <rFont val="Arial"/>
        <family val="2"/>
        <charset val="204"/>
      </rPr>
      <t>3</t>
    </r>
    <r>
      <rPr>
        <sz val="11"/>
        <color indexed="8"/>
        <rFont val="Arial"/>
        <family val="2"/>
        <charset val="204"/>
      </rPr>
      <t>/т стали</t>
    </r>
  </si>
  <si>
    <t>Удельный водозабор на единицу продукции (тонну произведенной стали) по ПАО "ММК"</t>
  </si>
  <si>
    <t>Удельный водозабор на долл. США выручки по Группе</t>
  </si>
  <si>
    <r>
      <t>м</t>
    </r>
    <r>
      <rPr>
        <vertAlign val="superscript"/>
        <sz val="11"/>
        <color indexed="8"/>
        <rFont val="Arial"/>
        <family val="2"/>
        <charset val="204"/>
      </rPr>
      <t>3</t>
    </r>
    <r>
      <rPr>
        <sz val="11"/>
        <color indexed="8"/>
        <rFont val="Arial"/>
        <family val="2"/>
        <charset val="204"/>
      </rPr>
      <t>/долл. США</t>
    </r>
  </si>
  <si>
    <t>Удельный водозабор на долл. США выручки по ПАО "ММК"</t>
  </si>
  <si>
    <t>Энергопотребление</t>
  </si>
  <si>
    <t>Общее потребление энергии по Группе</t>
  </si>
  <si>
    <t>Общее потребление энергии по ПАО "ММК"</t>
  </si>
  <si>
    <t>Потребление энергии (энергоемкость) на единицу продукции (тонну произведенной стали) по Группе</t>
  </si>
  <si>
    <t>Потребление энергии (энергоемкость) на единицу продукции (тонну произведенной стали) по ПАО "ММК"</t>
  </si>
  <si>
    <t>Потребление энергии (энергоемкость) на долл. США выручки по Группе</t>
  </si>
  <si>
    <t>Потребление энергии (энергоемкость) на долл. США выручки по ПАО "ММК"</t>
  </si>
  <si>
    <t>Использование возобновляемой энергии (только на MMK Metalurji)</t>
  </si>
  <si>
    <t>Обращение с отходами</t>
  </si>
  <si>
    <t>Объем образования отходов по Группе, в т.ч.:</t>
  </si>
  <si>
    <t>Объем образования отходов по ПАО "ММК", в т.ч.:</t>
  </si>
  <si>
    <t>Объем повторно используемых отходов (возвращение отходов в хозяйственный оборот) по Группе, в т.ч.:</t>
  </si>
  <si>
    <t xml:space="preserve">тыс. тонн </t>
  </si>
  <si>
    <t>Объем повторно используемых отходов (возвращение отходов в хозяйственный оборот) по ПАО "ММК", в т.ч.:</t>
  </si>
  <si>
    <t>Доля отходов, возвращенных в хозяйственный оборот, в общем объеме отходов по способам обращения по Группе</t>
  </si>
  <si>
    <t>Доля отходов, возвращенных в хозяйственный оборот, в общем объеме отходов по способам обращения по ПАО "ММК"</t>
  </si>
  <si>
    <t>Удельное образование отходов на долл. США выручки по Группе</t>
  </si>
  <si>
    <t xml:space="preserve"> (1)</t>
  </si>
  <si>
    <t>Удельное образование отходов на долл. США выручки по ПАО "ММК"</t>
  </si>
  <si>
    <t>Удельное образование отходов на единицу продукции (тонну произведенной стали) по Группе</t>
  </si>
  <si>
    <t xml:space="preserve">кг/тонну стали </t>
  </si>
  <si>
    <t>Удельное образование отходов на единицу продукции (тонну произведенной стали) по ПАО "ММК"</t>
  </si>
  <si>
    <t>Загрязняющие вещества</t>
  </si>
  <si>
    <t>Выбросы в атмосферный воздух</t>
  </si>
  <si>
    <t>Валовые выбросы загрязняющих веществ в атмосферу по Группе</t>
  </si>
  <si>
    <t>Валовые выбросы загрязняющих веществ в атмосферу по ПАО "ММК"</t>
  </si>
  <si>
    <t>Удельные выбросы загрязняющих веществ в атмосферу на единицу продукции (тонну произведенной стали) по Группе</t>
  </si>
  <si>
    <t>Удельные выбросы загрязняющих веществ в атмосферу на единицу продукции (тонну произведенной стали) по ПАО "ММК"</t>
  </si>
  <si>
    <t>летучих органических соединений (ЛОС) на тонну стали</t>
  </si>
  <si>
    <t>оксидов азота (NОx) на тонну стали</t>
  </si>
  <si>
    <t>оксидов серы (SОx) на тонну стали</t>
  </si>
  <si>
    <t>пыли на тонну стали</t>
  </si>
  <si>
    <t>Удельные выбросы загрязняющих веществ в атмосферу на долл. США выручки по Группе</t>
  </si>
  <si>
    <t>Удельные выбросы загрязняющих веществ в атмосферу на долл. США выручки по ПАО "ММК"</t>
  </si>
  <si>
    <t>Сбросы в водные объекты</t>
  </si>
  <si>
    <t>Валовые сбросы загрязняющих веществ в водные объекты по Группе</t>
  </si>
  <si>
    <t>Валовые сбросы загрязняющих веществ в водные объекты по ПАО "ММК"</t>
  </si>
  <si>
    <t>Удельные сбросы загрязняющих веществ в водные объекты на единицу продукции (тонну произведенной стали) по Группе</t>
  </si>
  <si>
    <t>Удельные сбросы загрязняющих веществ в водные объекты на единицу продукции (тонну произведенной стали) по ПАО "ММК"</t>
  </si>
  <si>
    <t>Удельные сбросы загрязняющих веществ в водные объекты на долл. США выручки по Группе</t>
  </si>
  <si>
    <t>Удельные сбросы загрязняющих веществ в водные объекты на долл. США выручки по ПАО "ММК"</t>
  </si>
  <si>
    <t>Выбросы парниковых газов</t>
  </si>
  <si>
    <t xml:space="preserve">Валовые выбросы парниковых газов по Группе по Охватам 1, 2 и 3 </t>
  </si>
  <si>
    <r>
      <t>т СO</t>
    </r>
    <r>
      <rPr>
        <vertAlign val="subscript"/>
        <sz val="10"/>
        <color indexed="8"/>
        <rFont val="Arial"/>
        <family val="2"/>
        <charset val="204"/>
      </rPr>
      <t>2</t>
    </r>
    <r>
      <rPr>
        <sz val="10"/>
        <color indexed="8"/>
        <rFont val="Arial"/>
        <family val="2"/>
        <charset val="204"/>
      </rPr>
      <t>-экв</t>
    </r>
  </si>
  <si>
    <t>Валовые выбросы парниковых газов по ПАО "ММК" по Охватам 1, 2 и 3 (с учетом выбросов, связанных с отпуском тепла сторонним потребителям)</t>
  </si>
  <si>
    <t>Удельные выбросы парниковых газов на тонну стали по ПАО "ММК" (по методологии ISO 14064: 2018)</t>
  </si>
  <si>
    <r>
      <t>т СO</t>
    </r>
    <r>
      <rPr>
        <vertAlign val="subscript"/>
        <sz val="11"/>
        <color rgb="FF000000"/>
        <rFont val="Arial"/>
        <family val="2"/>
        <charset val="204"/>
      </rPr>
      <t>2</t>
    </r>
    <r>
      <rPr>
        <sz val="11"/>
        <color indexed="8"/>
        <rFont val="Arial"/>
        <family val="2"/>
        <charset val="204"/>
      </rPr>
      <t>-экв./тонну стали</t>
    </r>
  </si>
  <si>
    <t>Удельные выбросы парниковых газов на выручку (Охваты 1 и 2) по Группе</t>
  </si>
  <si>
    <r>
      <t>т СO</t>
    </r>
    <r>
      <rPr>
        <vertAlign val="subscript"/>
        <sz val="11"/>
        <color rgb="FF000000"/>
        <rFont val="Arial"/>
        <family val="2"/>
        <charset val="204"/>
      </rPr>
      <t>2</t>
    </r>
    <r>
      <rPr>
        <sz val="11"/>
        <color indexed="8"/>
        <rFont val="Arial"/>
        <family val="2"/>
        <charset val="204"/>
      </rPr>
      <t>-экв./долл. США выручки</t>
    </r>
  </si>
  <si>
    <t>Удельные выбросы парниковых газов на выручку (Охват 3) по Группе</t>
  </si>
  <si>
    <t>Удельные выбросы парниковых газов на выручку (Охваты 1 и 2) по ПАО "ММК"</t>
  </si>
  <si>
    <t>Удельные выбросы парниковых газов на выручку (Охват 3) по ПАО "ММК"</t>
  </si>
  <si>
    <t>Биоразнообразие</t>
  </si>
  <si>
    <t>Расходы на мероприятия по повышению и сохранению биоразнообразия по Группе</t>
  </si>
  <si>
    <t>Расходы на мероприятия по повышению и сохранению биоразнообразия по ПАО "ММК"</t>
  </si>
  <si>
    <t>Площадь биологической рекультивации по Группе</t>
  </si>
  <si>
    <t>Площадь биологической рекультивации по ПАО "ММК"</t>
  </si>
  <si>
    <t>Удельная площадь нарушенных земель на единицу продукции (тонну произведенной стали) по ПАО "ММК"</t>
  </si>
  <si>
    <t xml:space="preserve">га/тонну стали </t>
  </si>
  <si>
    <t>Удельная площадь нарушенных земель на долл. США выручки по ПАО "ММК"</t>
  </si>
  <si>
    <t>га/млн долл. США</t>
  </si>
  <si>
    <t>Общее количество высаженных саженцев по Группе</t>
  </si>
  <si>
    <t>Общее количество высаженных саженцев по ПАО "ММК"</t>
  </si>
  <si>
    <t>Количество выпущенных мальков рыб по ПАО "ММК"</t>
  </si>
  <si>
    <t>Расходы на охрану окружающей среды и соблюдение экологического законодательства</t>
  </si>
  <si>
    <t>Общие затраты на природоохранную деятельность по Группе</t>
  </si>
  <si>
    <t>Общие затраты на природоохранную деятельность по ПАО "ММК"</t>
  </si>
  <si>
    <t>Количество случаев нарушения экологического законодательства, за которые были начислены штрафы, по Группе</t>
  </si>
  <si>
    <t>Количество случаев нарушения экологического законодательства, за которые были начислены штрафы, по ПАО "ММК"</t>
  </si>
  <si>
    <t>Выплаченные штрафы за несоблюдение применимого природоохранного законодательства и нормативных требований по Группе</t>
  </si>
  <si>
    <t>Выплаченные штрафы за несоблюдение применимого природоохранного законодательства и нормативных требований по ПАО "ММК"</t>
  </si>
  <si>
    <t>Плата за негативное воздействие на окружающую среду по Группе</t>
  </si>
  <si>
    <t>Плата за негативное воздействие на окружающую среду по ПАО "ММК"</t>
  </si>
  <si>
    <t>Совокупный размер расходов на плату за негативное воздействие на окружающую среду и выплату штрафов за несоблюдение применимого природоохранного законодательства и нормативных требований по Группе</t>
  </si>
  <si>
    <t>Совокупный размер расходов на плату за негативное воздействие на окружающую среду и выплату штрафов за несоблюдение применимого природоохранного законодательства и нормативных требований по ПАО "ММК"</t>
  </si>
  <si>
    <t>(1,2)</t>
  </si>
  <si>
    <t>4</t>
  </si>
  <si>
    <t>11</t>
  </si>
  <si>
    <t>5</t>
  </si>
  <si>
    <t>6</t>
  </si>
  <si>
    <t>Комитет по охране труда, промышленной безопасности, экологии (образован в 2019 году)</t>
  </si>
  <si>
    <t>0</t>
  </si>
  <si>
    <t>Количество людей, посетивших спортивные мероприятия</t>
  </si>
  <si>
    <t>3</t>
  </si>
  <si>
    <t>Микротравмы</t>
  </si>
  <si>
    <t>Опасные действия</t>
  </si>
  <si>
    <t>998</t>
  </si>
  <si>
    <t>(17)</t>
  </si>
  <si>
    <t>(18)</t>
  </si>
  <si>
    <r>
      <rPr>
        <sz val="11"/>
        <color theme="1"/>
        <rFont val="Arial"/>
        <family val="2"/>
        <charset val="204"/>
      </rPr>
      <t>(1)</t>
    </r>
    <r>
      <rPr>
        <b/>
        <sz val="11"/>
        <color theme="1"/>
        <rFont val="Arial"/>
        <family val="2"/>
        <charset val="204"/>
      </rPr>
      <t xml:space="preserve"> Коэффициент частоты происшествий (TRIR)</t>
    </r>
    <r>
      <rPr>
        <sz val="11"/>
        <color theme="1"/>
        <rFont val="Arial"/>
        <family val="2"/>
        <charset val="204"/>
      </rPr>
      <t xml:space="preserve"> = (Общее количество зарегистрированных случаев травмирования) х 200 000 / (общее количество отработанных часов).</t>
    </r>
    <r>
      <rPr>
        <b/>
        <sz val="11"/>
        <color theme="1"/>
        <rFont val="Arial"/>
        <family val="2"/>
        <charset val="204"/>
      </rPr>
      <t xml:space="preserve">
</t>
    </r>
    <r>
      <rPr>
        <sz val="11"/>
        <color theme="1"/>
        <rFont val="Arial"/>
        <family val="2"/>
        <charset val="204"/>
      </rPr>
      <t xml:space="preserve">(2) </t>
    </r>
    <r>
      <rPr>
        <b/>
        <sz val="11"/>
        <color theme="1"/>
        <rFont val="Arial"/>
        <family val="2"/>
        <charset val="204"/>
      </rPr>
      <t xml:space="preserve">Коэффициент частоты травм с временной потерей трудоспособности (LTIFR) </t>
    </r>
    <r>
      <rPr>
        <sz val="11"/>
        <color theme="1"/>
        <rFont val="Arial"/>
        <family val="2"/>
        <charset val="204"/>
      </rPr>
      <t>= (Количество травм с временной потерей трудоспособности) x 1 000 000 / (общее количество отработанных часов).
(3)</t>
    </r>
    <r>
      <rPr>
        <b/>
        <sz val="11"/>
        <color theme="1"/>
        <rFont val="Arial"/>
        <family val="2"/>
        <charset val="204"/>
      </rPr>
      <t xml:space="preserve"> Общий коэффициент травматизма (TRIFR)</t>
    </r>
    <r>
      <rPr>
        <sz val="11"/>
        <color theme="1"/>
        <rFont val="Arial"/>
        <family val="2"/>
        <charset val="204"/>
      </rPr>
      <t xml:space="preserve"> = (общее количество зарегистрированных случаев травмирования на производстве) х 1 000 000 / (общее количество отработанных часов).
(4) </t>
    </r>
    <r>
      <rPr>
        <b/>
        <sz val="11"/>
        <color theme="1"/>
        <rFont val="Arial"/>
        <family val="2"/>
        <charset val="204"/>
      </rPr>
      <t>Коэффициент тяжести травматизма (LTISR)</t>
    </r>
    <r>
      <rPr>
        <sz val="11"/>
        <color theme="1"/>
        <rFont val="Arial"/>
        <family val="2"/>
        <charset val="204"/>
      </rPr>
      <t xml:space="preserve"> = (Количество дней нетрудоспособности) х 1 000 000 / (общее количество отработанных часов).
(5)</t>
    </r>
    <r>
      <rPr>
        <b/>
        <sz val="11"/>
        <color theme="1"/>
        <rFont val="Arial"/>
        <family val="2"/>
        <charset val="204"/>
      </rPr>
      <t xml:space="preserve"> Коэффициент смертности от несчастных случаев на производстве (fatality rate</t>
    </r>
    <r>
      <rPr>
        <sz val="11"/>
        <color theme="1"/>
        <rFont val="Arial"/>
        <family val="2"/>
        <charset val="204"/>
      </rPr>
      <t>) = (Общее количество смертельных случаев) х 200 000 / (общее количество отработанных часов).
(6)</t>
    </r>
    <r>
      <rPr>
        <b/>
        <sz val="11"/>
        <color theme="1"/>
        <rFont val="Arial"/>
        <family val="2"/>
        <charset val="204"/>
      </rPr>
      <t xml:space="preserve"> Коэффициент потерянных дней (LDR)</t>
    </r>
    <r>
      <rPr>
        <sz val="11"/>
        <color theme="1"/>
        <rFont val="Arial"/>
        <family val="2"/>
        <charset val="204"/>
      </rPr>
      <t xml:space="preserve"> =  (Количество дней нетрудоспособности по причине несчастных случаев, связанных с производством) x 200 000 / (общее количество отработанных часов).
(7)</t>
    </r>
    <r>
      <rPr>
        <b/>
        <sz val="11"/>
        <color theme="1"/>
        <rFont val="Arial"/>
        <family val="2"/>
        <charset val="204"/>
      </rPr>
      <t xml:space="preserve"> Коэффициент тяжелых травм, связанных с производственной деятельностью = </t>
    </r>
    <r>
      <rPr>
        <sz val="11"/>
        <color theme="1"/>
        <rFont val="Arial"/>
        <family val="2"/>
        <charset val="204"/>
      </rPr>
      <t xml:space="preserve">(Количество тяжелых травм, связанных с производством) x 1 000 000 / (общее количество отработанных часов). 
(8) Показатель включает в себя все случаи травмирования от несчастных случаев на производстве, включая те, что произошли не при выполнении работ.
(9) Показатель включает в себя только количество пострадавших от несчастных случаев на производстве, произошедших при выполнении работ.  
(10) Показатель </t>
    </r>
    <r>
      <rPr>
        <b/>
        <sz val="11"/>
        <color theme="1"/>
        <rFont val="Arial"/>
        <family val="2"/>
        <charset val="204"/>
      </rPr>
      <t>КПБТ</t>
    </r>
    <r>
      <rPr>
        <sz val="11"/>
        <color theme="1"/>
        <rFont val="Arial"/>
        <family val="2"/>
        <charset val="204"/>
      </rPr>
      <t xml:space="preserve"> - внутренний показатель Группы. Ранжируется по шкале от 1 – минимальная оценка, до 5 – максимальная оценка. Первым шагом показатель выставляется по критериям различных направлений оценки, а затем на основании полученных результатов КПБТ по каждому направлению оценки, производится расчет КПБТ по структурному подразделению (участку). КПБТ по структурному подразделению (участку) определяется как среднеарифметическое значение полученного КПБТ направлений оценки.
(11)</t>
    </r>
    <r>
      <rPr>
        <b/>
        <sz val="11"/>
        <color theme="1"/>
        <rFont val="Arial"/>
        <family val="2"/>
        <charset val="204"/>
      </rPr>
      <t xml:space="preserve"> </t>
    </r>
    <r>
      <rPr>
        <sz val="11"/>
        <color theme="1"/>
        <rFont val="Arial"/>
        <family val="2"/>
        <charset val="204"/>
      </rPr>
      <t>До 2023 года показатели раскрывались только по генеральному подрядчику, без данных других подрядных организаций.
(12) Охват за 2023 год посчитан по 13 обществам Группы ММК, включая ПАО «ММК».
(13) Процент предприятий за 2023 год посчитан по 13 обществам Группы.
(14) Значительная разница в количестве тренингов по сравнению с 2020 годом обусловлена изменением методики сбора данных. В 2020 году в обществах Группы отсутствовала единая методика сбора данных. В 2021 году определено четкое понятие сбора данных в единицах. Методика расчета в 2021 году: количество единиц тренингов = сумма количеств наименований тренингов по каждому обществу Группы.
(15)</t>
    </r>
    <r>
      <rPr>
        <b/>
        <sz val="11"/>
        <color theme="1"/>
        <rFont val="Arial"/>
        <family val="2"/>
        <charset val="204"/>
      </rPr>
      <t xml:space="preserve"> Обязательное обучение</t>
    </r>
    <r>
      <rPr>
        <sz val="11"/>
        <color theme="1"/>
        <rFont val="Arial"/>
        <family val="2"/>
        <charset val="204"/>
      </rPr>
      <t xml:space="preserve"> - инструктажи, тренинги, программы, мероприятия, которые полностью или частично реализуются за счет средств компании (обязательные по законодательству).
(16) </t>
    </r>
    <r>
      <rPr>
        <b/>
        <sz val="11"/>
        <color theme="1"/>
        <rFont val="Arial"/>
        <family val="2"/>
        <charset val="204"/>
      </rPr>
      <t>Корпоративное обучение</t>
    </r>
    <r>
      <rPr>
        <sz val="11"/>
        <color theme="1"/>
        <rFont val="Arial"/>
        <family val="2"/>
        <charset val="204"/>
      </rPr>
      <t xml:space="preserve"> - корпоративные образовательные тренинги, программы, мероприятия, которые полностью или частично реализуются за счет средств компании (добровольные по инициативе Компании).</t>
    </r>
    <r>
      <rPr>
        <b/>
        <sz val="11"/>
        <color theme="1"/>
        <rFont val="Arial"/>
        <family val="2"/>
        <charset val="204"/>
      </rPr>
      <t xml:space="preserve">
Штатные сотрудники</t>
    </r>
    <r>
      <rPr>
        <sz val="11"/>
        <color theme="1"/>
        <rFont val="Arial"/>
        <family val="2"/>
        <charset val="204"/>
      </rPr>
      <t>, определяются как персонал, получающий заработную плату в организации, независимо от того, являются ли они постоянными, внештатными, руководителями, рабочими, сотрудниками с окладом, почасовыми или сезонными.</t>
    </r>
    <r>
      <rPr>
        <b/>
        <sz val="11"/>
        <color theme="1"/>
        <rFont val="Arial"/>
        <family val="2"/>
        <charset val="204"/>
      </rPr>
      <t xml:space="preserve">
Работники подрядных организаций </t>
    </r>
    <r>
      <rPr>
        <sz val="11"/>
        <color theme="1"/>
        <rFont val="Arial"/>
        <family val="2"/>
        <charset val="204"/>
      </rPr>
      <t>- те, кто не получает заработную плату в компании, но контролируются компанией на повседневной основе, включая независимых подрядчиков и лиц, нанятых третьими сторонами (например, временными агентствами и брокерами по трудоустройству).
(17) Опасные действия работников по сторонним подрядным организациям не учитываются.
(18) Нет информации, потому что на момент выздоровления работника, подрядная организация уже может не вести работы на территории.</t>
    </r>
  </si>
  <si>
    <t>44</t>
  </si>
  <si>
    <t>73</t>
  </si>
  <si>
    <t>17</t>
  </si>
  <si>
    <t>60</t>
  </si>
  <si>
    <t>8</t>
  </si>
  <si>
    <t>7</t>
  </si>
  <si>
    <t xml:space="preserve">Хранение отходов </t>
  </si>
  <si>
    <t>Захоронение отходов</t>
  </si>
  <si>
    <t>Хранение на собственных объектах</t>
  </si>
  <si>
    <t>Передача отходов сторонним организациям для последующего хранения</t>
  </si>
  <si>
    <t>Совокупная сумма выплаченных денежных штрафов</t>
  </si>
  <si>
    <t>43</t>
  </si>
  <si>
    <t>74</t>
  </si>
  <si>
    <t>75</t>
  </si>
  <si>
    <t>Совокупная сумма начисленных денежных штрафов</t>
  </si>
  <si>
    <t>(1) Данные учитывают все административные правонарушения. С учетом показателей MMK Metalurji.</t>
  </si>
  <si>
    <r>
      <t>(1) Показатели по Группе ММК или ПАО "ММК" могут отличаться от ранее опубликованных ввиду их уточнения. В 2017 - 2021 гг. и в 2023 г. в периметр раскрытия экологической информации входили 12 предприятий Группы ММК (ПАО "ММК" + 11 дочерних обществ Группы, из которых 10 производственных предприятий и одно транспортное предприятие). Данные за 2022 год по Группе ММК представлены без учета турецкого производственного актива MMK Metalurji. 
(2) В соответствии с законодательством РФ плата за негативное воздействие на окружающую среду взимается за следующие его виды:
 - выбросы загрязняющих веществ в атмосферный воздух стационарными источниками;
 - сбросы загрязняющих веществ в водные объекты;
 - хранение, захоронение отходов производства и потребления. 
Показатель включает как платежи за негативное воздействие в пределах нормативов и лимитов, так и сверхнормативные платежи.
(3) Под текущими затратами на ООС подразумеваются расходы на капитальные и текущие ремонты природоохранных объектов, техническое обслуживание природоохранных объектов, оплату услуг природоохранного назначения. 
(4) На протяжении 2017-2023 гг. в состав Группы ММК входят 11 производственных предприятий. 
(5) Для расчета показателя использовались значения из блока с вспомогательными данными ниже.
(6) Комплексный индекс загрязнения атмосферы (КИЗА) рассчитывается по сумме пяти главных загрязнителей при переводе абсолютных значений каждого вещества в число предельно допустимых концентраций (ПДК). Данный перевод позволяет более комплексно и приближенно к реальным условиям учесть экологический ущерб, который наносится окружающей среде загрязняющими веществами разной степени вредности. При подсчете учитываются такие загрязнители, как взвешенные вещества, оксид углерода, диоксид азота, формальдегид и бенз(а)пирен.
(7) В соответствии с требованиями SASB в охват оксидов азота NOx включаются оксиды NO и NO</t>
    </r>
    <r>
      <rPr>
        <vertAlign val="subscript"/>
        <sz val="11"/>
        <rFont val="Arial"/>
        <family val="2"/>
        <charset val="204"/>
      </rPr>
      <t>2</t>
    </r>
    <r>
      <rPr>
        <sz val="11"/>
        <rFont val="Arial"/>
        <family val="2"/>
        <charset val="204"/>
      </rPr>
      <t xml:space="preserve"> и не включается оксид N</t>
    </r>
    <r>
      <rPr>
        <vertAlign val="subscript"/>
        <sz val="11"/>
        <rFont val="Arial"/>
        <family val="2"/>
        <charset val="204"/>
      </rPr>
      <t>2</t>
    </r>
    <r>
      <rPr>
        <sz val="11"/>
        <rFont val="Arial"/>
        <family val="2"/>
        <charset val="204"/>
      </rPr>
      <t>O.
(8) Значения за 2022 год скорректированы ввиду неточностей при сборе данных.
(9) Согласно определению вторичных материалов GRI 301-2 (к вторичным материалам не относятся побочная продукция и отходы от собственного производства) в категорию вторичных материалов по Группе ММК вошли полиэтилен и лом металла, не образованный в результате собственной  производственной деятельности.
(10) В соответствии с российским законодательством в качестве опасных отходов подразумеваются отходы I, II и III классов опасности (чрезвычайно опасные, высокоопасные и умеренно опасные отходы), а в качестве неопасных – отходы IV и V классов (малоопасные и практически неопасные отходы). Данная разбивка справедлива для российских активов Группы ММК. 
(11) Для расчета показателя в знаменателе используется значение суммарного объема отходов по способам обращения, включающего ранее накопленные отходы.
(12) Для расчета расхода материалов, использованных для производства продукции и упаковки, используется покупное сырье.
(13) Значение представляет собой количество доменных и сталеплавильных шлаков, которое ПАО "ММК" передало дочернему обществу по переработке металлургических шлаков и производству шлакообразующих смесей. 
(14) Значение за 2019 год дополнительно включает количество саженцев, высаженных для озеленения дамб.</t>
    </r>
  </si>
  <si>
    <t>(1) Для расчета показателей использовались значения из блоков с вспомогательными данными ниже.
(2) Показатель рассчитывается как отношение общего потребления энергии Группы ММК к производству стали Группы ММК (в соответствии с Положением о порядке выполнения расчета показателя энергоемкости Группы ПАО «ММК», утвержденным приказом от 30.12.2022 № ГД-01/736). Для расчета показателя использовались значения из блока с вспомогательными данными ниже.
(3) Показатель рассчитывается как отношение общего потребления энергии ПАО "ММК" к производству стали ПАО "ММК". Для расчета показателя использовались значения из блока с вспомогательными данными ниже.
(4) Возвращение отходов в хозяйственный оборот соотносится с термином утилизация, закрепленным в законодательстве РФ (помимо сжигания ТКО для получения энергии) - повторное применение отходов по прямому назначению, их возврат в производственный цикл после соответствующей подготовки, извлечение полезных компонентов для их повторного применения, а также использование ТКО в качестве источника энергии.
(5) Для расчета показателя в знаменателе используется значение суммарного объема отходов по способам обращения, включающего ранее накопленные отходы.
(6) В рамках Группы выбросы парниковых газов по Охвату 3 учитывают только прочие косвенные выбросы парниковых газов от сторонних организаций (за пределами периметра Группы), при этом в расчете выбросов парниковых газов по Охвату 3 для ПАО "ММК" учитываются выбросы дочерних организаций Группы, так как ПАО "ММК" рассматривается обособленно. 
(7) Определение удельных выбросов ПГ ПАО "ММК"  производилось с использованием требований стандарта ISO 14064-1:2018, которые учитывают категорию прямых выбросов (Охват 1), связанную с выбросами от технологических процессов, стационарного сжигания и сжигания топлива на транспорте, а также категорию косвенных выбросов от импортируемой электроэнергии (Охват 2), и не учитывают категорию прочих косвенных выбросов ПГ (Охват 3), а также прямые выбросы ПГ (Охват 1) в результате генерации энергии для сторонних потребителей.
(8) Деятельность ПАО "ММК" не приводила к образованию нарушенных земель.
(9) Включает такие категории затрат, как инвестиции в основной капитал, связанные с охраной окружающей среды, текущие затраты на охрану окружающей среды и прочие затраты. Под текущими затратами подразумеваются расходы на капитальные и текущие ремонты природоохранных объектов, техническое обслуживание природоохранных объектов, оплату услуг природоохранного назначения.</t>
  </si>
  <si>
    <t>(1) Для Группы ММК местным населением считаются жители регионов России, где располагаются компании Группы.
(2) Руководители высшего ранга - Генеральный директор, заместители директора, директора по направлениям, главный бухгалтер и его заместитель, начальники управлений, главные специалисты, руководители проектов.
(3) Под меньшинством обычно понимается группа людей с общими интересами или характеристиками (например, этническая принадлежность, раса, религия, сексуальная ориентация, инвалидность или гендерная идентичность), которые отличаются от большинства населения. Уязвимыми трудящимися являются работники с особыми физическими, социальными, политическими или экономическими условиями или с характеристикой, которые подвергают их повышенному риску страданий (например, дети и молодежь, пожилые люди, инвалиды, беженцы и т.д.).
(4) Типы внешней рабочей силы,  не нанимаемой напрямую - подрядчики, аутсорсинг, работники агентств, консультанты и фрилансеры.
(5) Контроль работы подразумевает, что организация руководит выполняемой работой или контролирует средства или методы выполнения работы.
(6) Текучесть = (Сумма количества сотрудников, покинувших организацию по собственному желанию, уволенных по инициативе руководства, вышедших на пенсию или умерших, будучи сотрудником организации) / Среднесписочная численность сотрудников.
(7) В расчет данного показателя входят только регионы России.
(8) Указаны курсы без ОТиПБ, Школы безопасности, инструктажей.
(9) В обучение в учебном центре входят образовательные мероприятия, программы по развитию навыков сотрудников.
(10) С 2022 года ведется учет количества людей, посетивших мероприятия, вместо количества проведенных мероприятий.</t>
  </si>
  <si>
    <r>
      <rPr>
        <b/>
        <sz val="12"/>
        <color theme="1"/>
        <rFont val="Arial"/>
        <family val="2"/>
        <charset val="204"/>
      </rPr>
      <t>Версия:</t>
    </r>
    <r>
      <rPr>
        <sz val="12"/>
        <color theme="1"/>
        <rFont val="Arial"/>
        <family val="2"/>
        <charset val="204"/>
      </rPr>
      <t xml:space="preserve"> ESG Data Pack опубликована 27.06.2024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</si>
</sst>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0.0"/>
    <numFmt numFmtId="166" formatCode="0.0"/>
    <numFmt numFmtId="167" formatCode="#,##0.000"/>
    <numFmt numFmtId="168" formatCode="_-* #,##0.00_-;\-* #,##0.00_-;_-* &quot;-&quot;??_-;_-@_-"/>
    <numFmt numFmtId="169" formatCode="#,##0.0000"/>
    <numFmt numFmtId="170" formatCode="0.0000"/>
    <numFmt numFmtId="171" formatCode="0.000"/>
    <numFmt numFmtId="172" formatCode="0.00000"/>
    <numFmt numFmtId="173" formatCode="#,##0.000000000000"/>
    <numFmt numFmtId="174" formatCode="#,##0.00000000000000000"/>
  </numFmts>
  <fonts count="56">
    <font>
      <sz val="11"/>
      <color indexed="8"/>
      <name val="Calibri"/>
    </font>
    <font>
      <sz val="11"/>
      <color theme="1"/>
      <name val="Helvetica Neue"/>
      <family val="2"/>
      <scheme val="minor"/>
    </font>
    <font>
      <sz val="11"/>
      <color theme="1"/>
      <name val="Helvetica Neue"/>
      <family val="2"/>
      <scheme val="minor"/>
    </font>
    <font>
      <sz val="11"/>
      <color theme="1"/>
      <name val="Helvetica Neue"/>
      <family val="2"/>
      <scheme val="minor"/>
    </font>
    <font>
      <sz val="11"/>
      <color theme="1"/>
      <name val="Helvetica Neue"/>
      <family val="2"/>
      <scheme val="minor"/>
    </font>
    <font>
      <sz val="11"/>
      <color indexed="8"/>
      <name val="Arial"/>
      <family val="2"/>
      <charset val="204"/>
    </font>
    <font>
      <b/>
      <sz val="12"/>
      <color indexed="8"/>
      <name val="Arial"/>
      <family val="2"/>
      <charset val="204"/>
    </font>
    <font>
      <b/>
      <sz val="11"/>
      <color indexed="8"/>
      <name val="Arial"/>
      <family val="2"/>
      <charset val="204"/>
    </font>
    <font>
      <b/>
      <sz val="16"/>
      <color indexed="15"/>
      <name val="Arial"/>
      <family val="2"/>
      <charset val="204"/>
    </font>
    <font>
      <sz val="11"/>
      <color indexed="13"/>
      <name val="Arial"/>
      <family val="2"/>
      <charset val="204"/>
    </font>
    <font>
      <b/>
      <sz val="12"/>
      <color indexed="15"/>
      <name val="Arial"/>
      <family val="2"/>
      <charset val="204"/>
    </font>
    <font>
      <vertAlign val="superscript"/>
      <sz val="11"/>
      <color indexed="8"/>
      <name val="Arial"/>
      <family val="2"/>
      <charset val="204"/>
    </font>
    <font>
      <sz val="11"/>
      <color rgb="FFFF0000"/>
      <name val="Arial"/>
      <family val="2"/>
      <charset val="204"/>
    </font>
    <font>
      <sz val="11"/>
      <color theme="1"/>
      <name val="Helvetica Neue"/>
      <family val="2"/>
      <scheme val="minor"/>
    </font>
    <font>
      <sz val="8"/>
      <name val="Arial"/>
      <family val="2"/>
      <charset val="204"/>
    </font>
    <font>
      <sz val="10"/>
      <name val="Arial"/>
      <family val="2"/>
      <charset val="204"/>
    </font>
    <font>
      <sz val="11"/>
      <color indexed="8"/>
      <name val="Calibri"/>
      <family val="2"/>
      <charset val="204"/>
    </font>
    <font>
      <b/>
      <sz val="22"/>
      <color indexed="11"/>
      <name val="Arial"/>
      <family val="2"/>
      <charset val="204"/>
    </font>
    <font>
      <b/>
      <sz val="18"/>
      <color indexed="11"/>
      <name val="Arial"/>
      <family val="2"/>
      <charset val="204"/>
    </font>
    <font>
      <b/>
      <sz val="9"/>
      <color indexed="9"/>
      <name val="Arial"/>
      <family val="2"/>
      <charset val="204"/>
    </font>
    <font>
      <b/>
      <sz val="11"/>
      <color indexed="9"/>
      <name val="Arial"/>
      <family val="2"/>
      <charset val="204"/>
    </font>
    <font>
      <b/>
      <sz val="12"/>
      <color indexed="19"/>
      <name val="Arial"/>
      <family val="2"/>
      <charset val="204"/>
    </font>
    <font>
      <b/>
      <sz val="11"/>
      <name val="Arial"/>
      <family val="2"/>
      <charset val="204"/>
    </font>
    <font>
      <sz val="11"/>
      <name val="Arial"/>
      <family val="2"/>
      <charset val="204"/>
    </font>
    <font>
      <b/>
      <sz val="11"/>
      <color indexed="11"/>
      <name val="Arial"/>
      <family val="2"/>
      <charset val="204"/>
    </font>
    <font>
      <sz val="11"/>
      <color theme="1"/>
      <name val="Arial"/>
      <family val="2"/>
      <charset val="204"/>
    </font>
    <font>
      <sz val="11"/>
      <color indexed="8"/>
      <name val="Calibri"/>
      <family val="2"/>
      <charset val="204"/>
    </font>
    <font>
      <b/>
      <sz val="11"/>
      <color theme="1"/>
      <name val="Arial"/>
      <family val="2"/>
      <charset val="204"/>
    </font>
    <font>
      <sz val="11"/>
      <color theme="1"/>
      <name val="Helvetica Neue"/>
      <family val="2"/>
      <charset val="204"/>
      <scheme val="minor"/>
    </font>
    <font>
      <sz val="10"/>
      <name val="Arial"/>
      <family val="2"/>
    </font>
    <font>
      <sz val="11"/>
      <color indexed="8"/>
      <name val="Calibri"/>
      <family val="2"/>
      <charset val="1"/>
    </font>
    <font>
      <sz val="11"/>
      <color indexed="8"/>
      <name val="Calibri"/>
      <family val="2"/>
      <charset val="204"/>
    </font>
    <font>
      <sz val="12"/>
      <color theme="1"/>
      <name val="Arial"/>
      <family val="2"/>
      <charset val="204"/>
    </font>
    <font>
      <b/>
      <sz val="12"/>
      <color theme="1"/>
      <name val="Arial"/>
      <family val="2"/>
      <charset val="204"/>
    </font>
    <font>
      <sz val="22"/>
      <color indexed="11"/>
      <name val="Arial"/>
      <family val="2"/>
      <charset val="204"/>
    </font>
    <font>
      <b/>
      <u/>
      <sz val="14"/>
      <color indexed="14"/>
      <name val="Arial"/>
      <family val="2"/>
      <charset val="204"/>
    </font>
    <font>
      <u/>
      <sz val="11"/>
      <color indexed="14"/>
      <name val="Arial"/>
      <family val="2"/>
      <charset val="204"/>
    </font>
    <font>
      <u/>
      <sz val="11"/>
      <color theme="10"/>
      <name val="Calibri"/>
      <family val="2"/>
      <charset val="204"/>
    </font>
    <font>
      <u/>
      <sz val="11"/>
      <color theme="10"/>
      <name val="Arial"/>
      <family val="2"/>
      <charset val="204"/>
    </font>
    <font>
      <b/>
      <sz val="10"/>
      <color indexed="8"/>
      <name val="Arial"/>
      <family val="2"/>
      <charset val="204"/>
    </font>
    <font>
      <u/>
      <sz val="11"/>
      <color theme="10"/>
      <name val="Helvetica Neue"/>
      <family val="2"/>
      <scheme val="minor"/>
    </font>
    <font>
      <b/>
      <sz val="16"/>
      <color indexed="8"/>
      <name val="Arial"/>
      <family val="2"/>
      <charset val="204"/>
    </font>
    <font>
      <b/>
      <sz val="14"/>
      <color rgb="FFFF0000"/>
      <name val="Arial"/>
      <family val="2"/>
      <charset val="204"/>
    </font>
    <font>
      <b/>
      <sz val="11"/>
      <color rgb="FFFF0000"/>
      <name val="Arial"/>
      <family val="2"/>
      <charset val="204"/>
    </font>
    <font>
      <b/>
      <sz val="10"/>
      <name val="Helvetica Neue"/>
      <family val="2"/>
      <charset val="204"/>
      <scheme val="minor"/>
    </font>
    <font>
      <b/>
      <i/>
      <sz val="11"/>
      <color theme="0" tint="-0.499984740745262"/>
      <name val="Arial"/>
      <family val="2"/>
      <charset val="204"/>
    </font>
    <font>
      <b/>
      <vertAlign val="subscript"/>
      <sz val="10"/>
      <color indexed="8"/>
      <name val="Arial"/>
      <family val="2"/>
      <charset val="204"/>
    </font>
    <font>
      <vertAlign val="subscript"/>
      <sz val="10"/>
      <color indexed="8"/>
      <name val="Arial"/>
      <family val="2"/>
      <charset val="204"/>
    </font>
    <font>
      <sz val="10"/>
      <color indexed="8"/>
      <name val="Arial"/>
      <family val="2"/>
      <charset val="204"/>
    </font>
    <font>
      <vertAlign val="subscript"/>
      <sz val="11"/>
      <color indexed="8"/>
      <name val="Arial"/>
      <family val="2"/>
      <charset val="204"/>
    </font>
    <font>
      <b/>
      <vertAlign val="subscript"/>
      <sz val="11"/>
      <name val="Arial"/>
      <family val="2"/>
      <charset val="204"/>
    </font>
    <font>
      <b/>
      <vertAlign val="subscript"/>
      <sz val="11"/>
      <color rgb="FF000000"/>
      <name val="Arial"/>
      <family val="2"/>
      <charset val="204"/>
    </font>
    <font>
      <vertAlign val="subscript"/>
      <sz val="11"/>
      <name val="Arial"/>
      <family val="2"/>
      <charset val="204"/>
    </font>
    <font>
      <b/>
      <vertAlign val="superscript"/>
      <sz val="11"/>
      <color indexed="8"/>
      <name val="Arial"/>
      <family val="2"/>
      <charset val="204"/>
    </font>
    <font>
      <vertAlign val="superscript"/>
      <sz val="11"/>
      <color rgb="FF000000"/>
      <name val="Arial"/>
      <family val="2"/>
      <charset val="204"/>
    </font>
    <font>
      <vertAlign val="subscript"/>
      <sz val="11"/>
      <color rgb="FF000000"/>
      <name val="Arial"/>
      <family val="2"/>
      <charset val="204"/>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6"/>
        <bgColor auto="1"/>
      </patternFill>
    </fill>
    <fill>
      <patternFill patternType="solid">
        <fgColor theme="0"/>
        <bgColor indexed="64"/>
      </patternFill>
    </fill>
    <fill>
      <patternFill patternType="solid">
        <fgColor indexed="21"/>
        <bgColor auto="1"/>
      </patternFill>
    </fill>
    <fill>
      <patternFill patternType="solid">
        <fgColor indexed="17"/>
        <bgColor auto="1"/>
      </patternFill>
    </fill>
  </fills>
  <borders count="25">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thin">
        <color indexed="19"/>
      </bottom>
      <diagonal/>
    </border>
    <border>
      <left/>
      <right/>
      <top style="thin">
        <color indexed="19"/>
      </top>
      <bottom/>
      <diagonal/>
    </border>
    <border>
      <left/>
      <right/>
      <top/>
      <bottom style="thin">
        <color indexed="20"/>
      </bottom>
      <diagonal/>
    </border>
    <border>
      <left/>
      <right/>
      <top style="thin">
        <color indexed="20"/>
      </top>
      <bottom style="thin">
        <color indexed="20"/>
      </bottom>
      <diagonal/>
    </border>
    <border>
      <left/>
      <right/>
      <top style="thin">
        <color indexed="20"/>
      </top>
      <bottom/>
      <diagonal/>
    </border>
    <border>
      <left/>
      <right/>
      <top style="thin">
        <color indexed="64"/>
      </top>
      <bottom style="thin">
        <color indexed="64"/>
      </bottom>
      <diagonal/>
    </border>
    <border>
      <left/>
      <right/>
      <top style="thin">
        <color indexed="15"/>
      </top>
      <bottom style="thin">
        <color indexed="15"/>
      </bottom>
      <diagonal/>
    </border>
    <border>
      <left/>
      <right/>
      <top style="thin">
        <color indexed="15"/>
      </top>
      <bottom/>
      <diagonal/>
    </border>
    <border>
      <left/>
      <right/>
      <top style="thin">
        <color indexed="8"/>
      </top>
      <bottom style="thin">
        <color indexed="64"/>
      </bottom>
      <diagonal/>
    </border>
    <border>
      <left/>
      <right/>
      <top style="thin">
        <color indexed="8"/>
      </top>
      <bottom style="thin">
        <color theme="1"/>
      </bottom>
      <diagonal/>
    </border>
    <border>
      <left/>
      <right/>
      <top style="thin">
        <color rgb="FF0070C0"/>
      </top>
      <bottom/>
      <diagonal/>
    </border>
    <border>
      <left/>
      <right/>
      <top/>
      <bottom style="thin">
        <color rgb="FF0070C0"/>
      </bottom>
      <diagonal/>
    </border>
  </borders>
  <cellStyleXfs count="35">
    <xf numFmtId="0" fontId="0" fillId="0" borderId="0" applyNumberFormat="0" applyFill="0" applyBorder="0" applyProtection="0"/>
    <xf numFmtId="0" fontId="13" fillId="0" borderId="5"/>
    <xf numFmtId="0" fontId="14" fillId="0" borderId="5"/>
    <xf numFmtId="0" fontId="15" fillId="0" borderId="5"/>
    <xf numFmtId="9" fontId="13" fillId="0" borderId="5" applyFont="0" applyFill="0" applyBorder="0" applyAlignment="0" applyProtection="0"/>
    <xf numFmtId="0" fontId="15" fillId="0" borderId="5"/>
    <xf numFmtId="0" fontId="16" fillId="0" borderId="5" applyNumberFormat="0" applyFill="0" applyBorder="0" applyProtection="0"/>
    <xf numFmtId="0" fontId="16" fillId="0" borderId="5" applyNumberFormat="0" applyFill="0" applyBorder="0" applyProtection="0"/>
    <xf numFmtId="0" fontId="26" fillId="0" borderId="5" applyNumberFormat="0" applyFill="0" applyBorder="0" applyProtection="0"/>
    <xf numFmtId="164" fontId="16" fillId="0" borderId="5" applyFont="0" applyFill="0" applyBorder="0" applyAlignment="0" applyProtection="0"/>
    <xf numFmtId="9" fontId="26" fillId="0" borderId="5" applyFont="0" applyFill="0" applyBorder="0" applyAlignment="0" applyProtection="0"/>
    <xf numFmtId="0" fontId="4" fillId="0" borderId="5"/>
    <xf numFmtId="168" fontId="4" fillId="0" borderId="5" applyFont="0" applyFill="0" applyBorder="0" applyAlignment="0" applyProtection="0"/>
    <xf numFmtId="0" fontId="16" fillId="0" borderId="5" applyNumberFormat="0" applyFill="0" applyBorder="0" applyProtection="0"/>
    <xf numFmtId="0" fontId="28" fillId="0" borderId="5"/>
    <xf numFmtId="0" fontId="29" fillId="0" borderId="5"/>
    <xf numFmtId="0" fontId="30" fillId="0" borderId="5"/>
    <xf numFmtId="0" fontId="28" fillId="0" borderId="5"/>
    <xf numFmtId="9" fontId="4" fillId="0" borderId="5" applyFont="0" applyFill="0" applyBorder="0" applyAlignment="0" applyProtection="0"/>
    <xf numFmtId="0" fontId="3" fillId="0" borderId="5"/>
    <xf numFmtId="168" fontId="3" fillId="0" borderId="5" applyFont="0" applyFill="0" applyBorder="0" applyAlignment="0" applyProtection="0"/>
    <xf numFmtId="9" fontId="3" fillId="0" borderId="5" applyFont="0" applyFill="0" applyBorder="0" applyAlignment="0" applyProtection="0"/>
    <xf numFmtId="0" fontId="2" fillId="0" borderId="5"/>
    <xf numFmtId="168" fontId="2" fillId="0" borderId="5" applyFont="0" applyFill="0" applyBorder="0" applyAlignment="0" applyProtection="0"/>
    <xf numFmtId="9" fontId="2" fillId="0" borderId="5" applyFont="0" applyFill="0" applyBorder="0" applyAlignment="0" applyProtection="0"/>
    <xf numFmtId="0" fontId="37" fillId="0" borderId="5" applyNumberFormat="0" applyFill="0" applyBorder="0" applyAlignment="0" applyProtection="0"/>
    <xf numFmtId="0" fontId="31" fillId="0" borderId="5" applyNumberFormat="0" applyFill="0" applyBorder="0" applyProtection="0"/>
    <xf numFmtId="0" fontId="16" fillId="0" borderId="5" applyNumberFormat="0" applyFill="0" applyBorder="0" applyProtection="0"/>
    <xf numFmtId="0" fontId="28" fillId="0" borderId="5"/>
    <xf numFmtId="0" fontId="1" fillId="0" borderId="5"/>
    <xf numFmtId="0" fontId="40" fillId="0" borderId="5" applyNumberFormat="0" applyFill="0" applyBorder="0" applyAlignment="0" applyProtection="0"/>
    <xf numFmtId="168" fontId="1" fillId="0" borderId="5" applyFont="0" applyFill="0" applyBorder="0" applyAlignment="0" applyProtection="0"/>
    <xf numFmtId="9" fontId="1" fillId="0" borderId="5" applyFont="0" applyFill="0" applyBorder="0" applyAlignment="0" applyProtection="0"/>
    <xf numFmtId="9" fontId="16" fillId="0" borderId="5" applyFont="0" applyFill="0" applyBorder="0" applyAlignment="0" applyProtection="0"/>
    <xf numFmtId="0" fontId="16" fillId="0" borderId="5" applyNumberFormat="0" applyFill="0" applyBorder="0" applyProtection="0"/>
  </cellStyleXfs>
  <cellXfs count="511">
    <xf numFmtId="0" fontId="0" fillId="0" borderId="0" xfId="0" applyFont="1" applyAlignment="1"/>
    <xf numFmtId="0" fontId="5" fillId="2" borderId="1" xfId="7" applyFont="1" applyFill="1" applyBorder="1" applyAlignment="1"/>
    <xf numFmtId="0" fontId="7" fillId="2" borderId="2" xfId="7" applyFont="1" applyFill="1" applyBorder="1" applyAlignment="1"/>
    <xf numFmtId="0" fontId="5" fillId="2" borderId="4" xfId="7" applyFont="1" applyFill="1" applyBorder="1" applyAlignment="1"/>
    <xf numFmtId="0" fontId="17" fillId="2" borderId="5" xfId="7" applyFont="1" applyFill="1" applyBorder="1" applyAlignment="1">
      <alignment vertical="top" wrapText="1"/>
    </xf>
    <xf numFmtId="0" fontId="5" fillId="2" borderId="5" xfId="7" applyFont="1" applyFill="1" applyBorder="1" applyAlignment="1"/>
    <xf numFmtId="0" fontId="5" fillId="2" borderId="10" xfId="7" applyFont="1" applyFill="1" applyBorder="1" applyAlignment="1">
      <alignment horizontal="center" vertical="center"/>
    </xf>
    <xf numFmtId="0" fontId="5" fillId="2" borderId="10" xfId="7" applyFont="1" applyFill="1" applyBorder="1" applyAlignment="1">
      <alignment vertical="center"/>
    </xf>
    <xf numFmtId="0" fontId="5" fillId="2" borderId="10" xfId="7" applyFont="1" applyFill="1" applyBorder="1" applyAlignment="1"/>
    <xf numFmtId="49" fontId="19" fillId="4" borderId="11" xfId="7" applyNumberFormat="1" applyFont="1" applyFill="1" applyBorder="1" applyAlignment="1">
      <alignment horizontal="center" vertical="center"/>
    </xf>
    <xf numFmtId="49" fontId="20" fillId="4" borderId="11" xfId="7" applyNumberFormat="1" applyFont="1" applyFill="1" applyBorder="1" applyAlignment="1">
      <alignment horizontal="center" vertical="center"/>
    </xf>
    <xf numFmtId="49" fontId="20" fillId="4" borderId="10" xfId="7" applyNumberFormat="1" applyFont="1" applyFill="1" applyBorder="1" applyAlignment="1">
      <alignment horizontal="center" vertical="center"/>
    </xf>
    <xf numFmtId="0" fontId="7" fillId="2" borderId="11" xfId="7" applyNumberFormat="1" applyFont="1" applyFill="1" applyBorder="1" applyAlignment="1">
      <alignment horizontal="center" vertical="center" wrapText="1"/>
    </xf>
    <xf numFmtId="49" fontId="5" fillId="2" borderId="11" xfId="7" applyNumberFormat="1" applyFont="1" applyFill="1" applyBorder="1" applyAlignment="1">
      <alignment vertical="center" wrapText="1"/>
    </xf>
    <xf numFmtId="49" fontId="7" fillId="2" borderId="11" xfId="7" applyNumberFormat="1" applyFont="1" applyFill="1" applyBorder="1" applyAlignment="1">
      <alignment horizontal="center" vertical="center" wrapText="1"/>
    </xf>
    <xf numFmtId="0" fontId="7" fillId="2" borderId="11" xfId="7" applyFont="1" applyFill="1" applyBorder="1" applyAlignment="1">
      <alignment horizontal="center" vertical="center"/>
    </xf>
    <xf numFmtId="49" fontId="7" fillId="2" borderId="11" xfId="7" applyNumberFormat="1" applyFont="1" applyFill="1" applyBorder="1" applyAlignment="1">
      <alignment horizontal="center" vertical="center"/>
    </xf>
    <xf numFmtId="0" fontId="7" fillId="2" borderId="11" xfId="7" applyFont="1" applyFill="1" applyBorder="1" applyAlignment="1">
      <alignment horizontal="center" vertical="center" wrapText="1"/>
    </xf>
    <xf numFmtId="0" fontId="9" fillId="2" borderId="5" xfId="7" applyFont="1" applyFill="1" applyBorder="1" applyAlignment="1"/>
    <xf numFmtId="0" fontId="5" fillId="2" borderId="5" xfId="7" applyFont="1" applyFill="1" applyBorder="1" applyAlignment="1">
      <alignment horizontal="left" vertical="center" wrapText="1"/>
    </xf>
    <xf numFmtId="0" fontId="17" fillId="2" borderId="5" xfId="7" applyFont="1" applyFill="1" applyBorder="1" applyAlignment="1">
      <alignment vertical="center" wrapText="1"/>
    </xf>
    <xf numFmtId="0" fontId="17" fillId="2" borderId="5" xfId="7" applyFont="1" applyFill="1" applyBorder="1" applyAlignment="1">
      <alignment horizontal="center" vertical="center" wrapText="1"/>
    </xf>
    <xf numFmtId="49" fontId="17" fillId="2" borderId="5" xfId="7" applyNumberFormat="1" applyFont="1" applyFill="1" applyBorder="1" applyAlignment="1">
      <alignment vertical="top" wrapText="1"/>
    </xf>
    <xf numFmtId="0" fontId="5" fillId="2" borderId="5" xfId="7" applyFont="1" applyFill="1" applyBorder="1" applyAlignment="1">
      <alignment vertical="center"/>
    </xf>
    <xf numFmtId="0" fontId="5" fillId="2" borderId="5" xfId="7" applyFont="1" applyFill="1" applyBorder="1" applyAlignment="1">
      <alignment horizontal="center" vertical="center"/>
    </xf>
    <xf numFmtId="49" fontId="5" fillId="2" borderId="5" xfId="7" applyNumberFormat="1" applyFont="1" applyFill="1" applyBorder="1" applyAlignment="1"/>
    <xf numFmtId="0" fontId="5" fillId="2" borderId="5" xfId="7" applyFont="1" applyFill="1" applyBorder="1" applyAlignment="1">
      <alignment wrapText="1"/>
    </xf>
    <xf numFmtId="4" fontId="5" fillId="2" borderId="5" xfId="7" applyNumberFormat="1" applyFont="1" applyFill="1" applyBorder="1" applyAlignment="1">
      <alignment horizontal="center" vertical="center"/>
    </xf>
    <xf numFmtId="4" fontId="5" fillId="5" borderId="5" xfId="7" applyNumberFormat="1" applyFont="1" applyFill="1" applyBorder="1" applyAlignment="1">
      <alignment horizontal="center" vertical="center"/>
    </xf>
    <xf numFmtId="0" fontId="5" fillId="2" borderId="6" xfId="7" applyFont="1" applyFill="1" applyBorder="1" applyAlignment="1"/>
    <xf numFmtId="49" fontId="10" fillId="2" borderId="14" xfId="7" applyNumberFormat="1" applyFont="1" applyFill="1" applyBorder="1" applyAlignment="1">
      <alignment vertical="center"/>
    </xf>
    <xf numFmtId="49" fontId="5" fillId="2" borderId="5" xfId="7" applyNumberFormat="1" applyFont="1" applyFill="1" applyBorder="1" applyAlignment="1">
      <alignment horizontal="left" vertical="center" wrapText="1"/>
    </xf>
    <xf numFmtId="49" fontId="5" fillId="2" borderId="5" xfId="7" applyNumberFormat="1" applyFont="1" applyFill="1" applyBorder="1" applyAlignment="1">
      <alignment horizontal="center" vertical="center"/>
    </xf>
    <xf numFmtId="0" fontId="5" fillId="2" borderId="5" xfId="7" applyNumberFormat="1" applyFont="1" applyFill="1" applyBorder="1" applyAlignment="1">
      <alignment horizontal="center" vertical="center"/>
    </xf>
    <xf numFmtId="49" fontId="7" fillId="2" borderId="5" xfId="7" applyNumberFormat="1" applyFont="1" applyFill="1" applyBorder="1" applyAlignment="1">
      <alignment horizontal="left" vertical="center" wrapText="1"/>
    </xf>
    <xf numFmtId="49" fontId="7" fillId="2" borderId="5" xfId="7" applyNumberFormat="1" applyFont="1" applyFill="1" applyBorder="1" applyAlignment="1">
      <alignment horizontal="center" vertical="center"/>
    </xf>
    <xf numFmtId="0" fontId="7" fillId="2" borderId="5" xfId="7" applyNumberFormat="1" applyFont="1" applyFill="1" applyBorder="1" applyAlignment="1">
      <alignment horizontal="center" vertical="center"/>
    </xf>
    <xf numFmtId="3" fontId="5" fillId="2" borderId="5" xfId="7" applyNumberFormat="1" applyFont="1" applyFill="1" applyBorder="1" applyAlignment="1">
      <alignment horizontal="center" vertical="center"/>
    </xf>
    <xf numFmtId="49" fontId="5" fillId="2" borderId="5" xfId="7" applyNumberFormat="1" applyFont="1" applyFill="1" applyBorder="1" applyAlignment="1">
      <alignment horizontal="left" vertical="center"/>
    </xf>
    <xf numFmtId="0" fontId="5" fillId="2" borderId="15" xfId="7" applyFont="1" applyFill="1" applyBorder="1" applyAlignment="1"/>
    <xf numFmtId="0" fontId="5" fillId="2" borderId="4" xfId="7" applyFont="1" applyFill="1" applyBorder="1" applyAlignment="1">
      <alignment horizontal="center" vertical="center"/>
    </xf>
    <xf numFmtId="0" fontId="6" fillId="2" borderId="5" xfId="7" applyFont="1" applyFill="1" applyBorder="1" applyAlignment="1">
      <alignment horizontal="center" vertical="center" readingOrder="1"/>
    </xf>
    <xf numFmtId="49" fontId="6" fillId="2" borderId="14" xfId="7" applyNumberFormat="1" applyFont="1" applyFill="1" applyBorder="1" applyAlignment="1">
      <alignment horizontal="center" vertical="center" wrapText="1"/>
    </xf>
    <xf numFmtId="0" fontId="6" fillId="2" borderId="14" xfId="7" applyNumberFormat="1" applyFont="1" applyFill="1" applyBorder="1" applyAlignment="1">
      <alignment horizontal="center" vertical="center" readingOrder="1"/>
    </xf>
    <xf numFmtId="49" fontId="5" fillId="2" borderId="5" xfId="7" applyNumberFormat="1" applyFont="1" applyFill="1" applyBorder="1" applyAlignment="1">
      <alignment vertical="center" wrapText="1"/>
    </xf>
    <xf numFmtId="49" fontId="5" fillId="2" borderId="5" xfId="7" applyNumberFormat="1" applyFont="1" applyFill="1" applyBorder="1" applyAlignment="1">
      <alignment horizontal="center" vertical="center" wrapText="1"/>
    </xf>
    <xf numFmtId="0" fontId="5" fillId="2" borderId="5" xfId="7" applyFont="1" applyFill="1" applyBorder="1" applyAlignment="1">
      <alignment horizontal="center" vertical="center" wrapText="1"/>
    </xf>
    <xf numFmtId="49" fontId="7" fillId="2" borderId="5" xfId="7" applyNumberFormat="1" applyFont="1" applyFill="1" applyBorder="1" applyAlignment="1">
      <alignment vertical="center" wrapText="1"/>
    </xf>
    <xf numFmtId="49" fontId="7" fillId="2" borderId="5" xfId="7" applyNumberFormat="1" applyFont="1" applyFill="1" applyBorder="1" applyAlignment="1">
      <alignment horizontal="center" vertical="center" wrapText="1"/>
    </xf>
    <xf numFmtId="3" fontId="7" fillId="2" borderId="5" xfId="7" applyNumberFormat="1" applyFont="1" applyFill="1" applyBorder="1" applyAlignment="1">
      <alignment horizontal="center" vertical="center"/>
    </xf>
    <xf numFmtId="49" fontId="7" fillId="2" borderId="5" xfId="7" applyNumberFormat="1" applyFont="1" applyFill="1" applyBorder="1" applyAlignment="1">
      <alignment wrapText="1"/>
    </xf>
    <xf numFmtId="49" fontId="5" fillId="2" borderId="5" xfId="7" applyNumberFormat="1" applyFont="1" applyFill="1" applyBorder="1" applyAlignment="1">
      <alignment wrapText="1"/>
    </xf>
    <xf numFmtId="49" fontId="10" fillId="2" borderId="5" xfId="7" applyNumberFormat="1" applyFont="1" applyFill="1" applyBorder="1" applyAlignment="1">
      <alignment vertical="center"/>
    </xf>
    <xf numFmtId="0" fontId="7" fillId="2" borderId="5" xfId="7" applyFont="1" applyFill="1" applyBorder="1" applyAlignment="1">
      <alignment horizontal="center" vertical="center" wrapText="1"/>
    </xf>
    <xf numFmtId="0" fontId="7" fillId="2" borderId="5" xfId="7" applyFont="1" applyFill="1" applyBorder="1" applyAlignment="1">
      <alignment horizontal="center" vertical="center" readingOrder="1"/>
    </xf>
    <xf numFmtId="2" fontId="5" fillId="2" borderId="5" xfId="7" applyNumberFormat="1" applyFont="1" applyFill="1" applyBorder="1" applyAlignment="1">
      <alignment horizontal="center" vertical="center"/>
    </xf>
    <xf numFmtId="3" fontId="5" fillId="5" borderId="5" xfId="7" applyNumberFormat="1" applyFont="1" applyFill="1" applyBorder="1" applyAlignment="1">
      <alignment horizontal="center" vertical="center"/>
    </xf>
    <xf numFmtId="0" fontId="5" fillId="5" borderId="5" xfId="7" applyNumberFormat="1" applyFont="1" applyFill="1" applyBorder="1" applyAlignment="1">
      <alignment horizontal="center" vertical="center"/>
    </xf>
    <xf numFmtId="0" fontId="5" fillId="2" borderId="14" xfId="7" applyFont="1" applyFill="1" applyBorder="1" applyAlignment="1"/>
    <xf numFmtId="0" fontId="7" fillId="2" borderId="5" xfId="7" applyFont="1" applyFill="1" applyBorder="1" applyAlignment="1"/>
    <xf numFmtId="4" fontId="7" fillId="2" borderId="5" xfId="7" applyNumberFormat="1" applyFont="1" applyFill="1" applyBorder="1" applyAlignment="1">
      <alignment horizontal="center" vertical="center"/>
    </xf>
    <xf numFmtId="2" fontId="5" fillId="2" borderId="5" xfId="7" applyNumberFormat="1" applyFont="1" applyFill="1" applyBorder="1" applyAlignment="1"/>
    <xf numFmtId="0" fontId="5" fillId="2" borderId="5" xfId="7" applyFont="1" applyFill="1" applyBorder="1" applyAlignment="1">
      <alignment vertical="center" wrapText="1"/>
    </xf>
    <xf numFmtId="49" fontId="5" fillId="2" borderId="14" xfId="7" applyNumberFormat="1" applyFont="1" applyFill="1" applyBorder="1" applyAlignment="1">
      <alignment horizontal="left" vertical="center" wrapText="1"/>
    </xf>
    <xf numFmtId="49" fontId="5" fillId="2" borderId="14" xfId="7" applyNumberFormat="1" applyFont="1" applyFill="1" applyBorder="1" applyAlignment="1">
      <alignment horizontal="center" vertical="center"/>
    </xf>
    <xf numFmtId="4" fontId="5" fillId="2" borderId="14" xfId="7" applyNumberFormat="1" applyFont="1" applyFill="1" applyBorder="1" applyAlignment="1">
      <alignment horizontal="center" vertical="center"/>
    </xf>
    <xf numFmtId="49" fontId="21" fillId="2" borderId="16" xfId="7" applyNumberFormat="1" applyFont="1" applyFill="1" applyBorder="1" applyAlignment="1">
      <alignment vertical="center" wrapText="1"/>
    </xf>
    <xf numFmtId="0" fontId="5" fillId="2" borderId="8" xfId="7" applyFont="1" applyFill="1" applyBorder="1" applyAlignment="1"/>
    <xf numFmtId="49" fontId="17" fillId="2" borderId="5" xfId="7" applyNumberFormat="1" applyFont="1" applyFill="1" applyBorder="1" applyAlignment="1">
      <alignment vertical="center" wrapText="1"/>
    </xf>
    <xf numFmtId="0" fontId="17" fillId="2" borderId="6" xfId="7" applyFont="1" applyFill="1" applyBorder="1" applyAlignment="1">
      <alignment vertical="top" wrapText="1"/>
    </xf>
    <xf numFmtId="49" fontId="5" fillId="2" borderId="5" xfId="7" applyNumberFormat="1" applyFont="1" applyFill="1" applyBorder="1" applyAlignment="1">
      <alignment vertical="center"/>
    </xf>
    <xf numFmtId="0" fontId="5" fillId="2" borderId="13" xfId="7" applyFont="1" applyFill="1" applyBorder="1" applyAlignment="1">
      <alignment vertical="center"/>
    </xf>
    <xf numFmtId="49" fontId="5" fillId="2" borderId="13" xfId="7" applyNumberFormat="1" applyFont="1" applyFill="1" applyBorder="1" applyAlignment="1">
      <alignment vertical="center"/>
    </xf>
    <xf numFmtId="0" fontId="7" fillId="2" borderId="14" xfId="7" applyFont="1" applyFill="1" applyBorder="1" applyAlignment="1">
      <alignment horizontal="center" vertical="center" wrapText="1"/>
    </xf>
    <xf numFmtId="49" fontId="5" fillId="2" borderId="14" xfId="7" applyNumberFormat="1" applyFont="1" applyFill="1" applyBorder="1" applyAlignment="1">
      <alignment horizontal="center" vertical="center" wrapText="1"/>
    </xf>
    <xf numFmtId="0" fontId="5" fillId="2" borderId="14" xfId="7" applyFont="1" applyFill="1" applyBorder="1" applyAlignment="1">
      <alignment vertical="center"/>
    </xf>
    <xf numFmtId="0" fontId="7" fillId="2" borderId="14" xfId="7" applyFont="1" applyFill="1" applyBorder="1" applyAlignment="1">
      <alignment horizontal="center" vertical="center" readingOrder="1"/>
    </xf>
    <xf numFmtId="165" fontId="5" fillId="2" borderId="5" xfId="7" applyNumberFormat="1" applyFont="1" applyFill="1" applyBorder="1" applyAlignment="1">
      <alignment horizontal="center" vertical="center"/>
    </xf>
    <xf numFmtId="0" fontId="7" fillId="2" borderId="5" xfId="7" applyFont="1" applyFill="1" applyBorder="1" applyAlignment="1">
      <alignment horizontal="center" vertical="center"/>
    </xf>
    <xf numFmtId="49" fontId="5" fillId="2" borderId="5" xfId="7" applyNumberFormat="1" applyFont="1" applyFill="1" applyBorder="1" applyAlignment="1">
      <alignment horizontal="left" vertical="center" wrapText="1" indent="2"/>
    </xf>
    <xf numFmtId="49" fontId="5" fillId="5" borderId="5" xfId="7" applyNumberFormat="1" applyFont="1" applyFill="1" applyBorder="1" applyAlignment="1">
      <alignment horizontal="left" vertical="center" wrapText="1"/>
    </xf>
    <xf numFmtId="0" fontId="12" fillId="0" borderId="5" xfId="7" applyFont="1" applyFill="1" applyBorder="1" applyAlignment="1">
      <alignment horizontal="center" vertical="center"/>
    </xf>
    <xf numFmtId="166" fontId="5" fillId="2" borderId="5" xfId="7" applyNumberFormat="1" applyFont="1" applyFill="1" applyBorder="1" applyAlignment="1">
      <alignment horizontal="center" vertical="center"/>
    </xf>
    <xf numFmtId="1" fontId="7" fillId="2" borderId="5" xfId="7" applyNumberFormat="1" applyFont="1" applyFill="1" applyBorder="1" applyAlignment="1">
      <alignment horizontal="center" vertical="center"/>
    </xf>
    <xf numFmtId="1" fontId="5" fillId="2" borderId="5" xfId="7" applyNumberFormat="1" applyFont="1" applyFill="1" applyBorder="1" applyAlignment="1">
      <alignment horizontal="center" vertical="center"/>
    </xf>
    <xf numFmtId="49" fontId="7" fillId="2" borderId="5" xfId="7" applyNumberFormat="1" applyFont="1" applyFill="1" applyBorder="1" applyAlignment="1">
      <alignment vertical="center"/>
    </xf>
    <xf numFmtId="0" fontId="7" fillId="2" borderId="6" xfId="7" applyFont="1" applyFill="1" applyBorder="1" applyAlignment="1"/>
    <xf numFmtId="166" fontId="22" fillId="5" borderId="5" xfId="7" applyNumberFormat="1" applyFont="1" applyFill="1" applyBorder="1" applyAlignment="1">
      <alignment horizontal="center" vertical="center"/>
    </xf>
    <xf numFmtId="0" fontId="23" fillId="5" borderId="5" xfId="7" applyNumberFormat="1" applyFont="1" applyFill="1" applyBorder="1" applyAlignment="1">
      <alignment horizontal="center" vertical="center"/>
    </xf>
    <xf numFmtId="166" fontId="23" fillId="5" borderId="5" xfId="7" applyNumberFormat="1" applyFont="1" applyFill="1" applyBorder="1" applyAlignment="1">
      <alignment horizontal="center" vertical="center"/>
    </xf>
    <xf numFmtId="3" fontId="23" fillId="5" borderId="5" xfId="7" applyNumberFormat="1" applyFont="1" applyFill="1" applyBorder="1" applyAlignment="1">
      <alignment horizontal="center" vertical="center"/>
    </xf>
    <xf numFmtId="49" fontId="10" fillId="2" borderId="5" xfId="7" applyNumberFormat="1" applyFont="1" applyFill="1" applyBorder="1" applyAlignment="1">
      <alignment horizontal="left" vertical="center"/>
    </xf>
    <xf numFmtId="165" fontId="7" fillId="2" borderId="5" xfId="7" applyNumberFormat="1" applyFont="1" applyFill="1" applyBorder="1" applyAlignment="1">
      <alignment horizontal="center" vertical="center"/>
    </xf>
    <xf numFmtId="166" fontId="7" fillId="2" borderId="5" xfId="7" applyNumberFormat="1" applyFont="1" applyFill="1" applyBorder="1" applyAlignment="1">
      <alignment horizontal="center" vertical="center"/>
    </xf>
    <xf numFmtId="0" fontId="5" fillId="2" borderId="15" xfId="7" applyFont="1" applyFill="1" applyBorder="1" applyAlignment="1">
      <alignment vertical="center"/>
    </xf>
    <xf numFmtId="49" fontId="5" fillId="2" borderId="15" xfId="7" applyNumberFormat="1" applyFont="1" applyFill="1" applyBorder="1" applyAlignment="1">
      <alignment vertical="center"/>
    </xf>
    <xf numFmtId="0" fontId="5" fillId="2" borderId="8" xfId="7" applyFont="1" applyFill="1" applyBorder="1" applyAlignment="1">
      <alignment vertical="center"/>
    </xf>
    <xf numFmtId="49" fontId="5" fillId="2" borderId="8" xfId="7" applyNumberFormat="1" applyFont="1" applyFill="1" applyBorder="1" applyAlignment="1">
      <alignment vertical="center"/>
    </xf>
    <xf numFmtId="0" fontId="5" fillId="2" borderId="9" xfId="7" applyFont="1" applyFill="1" applyBorder="1" applyAlignment="1"/>
    <xf numFmtId="0" fontId="24" fillId="2" borderId="5" xfId="7" applyFont="1" applyFill="1" applyBorder="1" applyAlignment="1">
      <alignment vertical="top" wrapText="1"/>
    </xf>
    <xf numFmtId="0" fontId="24" fillId="2" borderId="6" xfId="7" applyFont="1" applyFill="1" applyBorder="1" applyAlignment="1">
      <alignment vertical="top" wrapText="1"/>
    </xf>
    <xf numFmtId="0" fontId="7" fillId="2" borderId="13" xfId="7" applyFont="1" applyFill="1" applyBorder="1" applyAlignment="1">
      <alignment horizontal="center" vertical="center" wrapText="1"/>
    </xf>
    <xf numFmtId="49" fontId="7" fillId="2" borderId="13" xfId="7" applyNumberFormat="1" applyFont="1" applyFill="1" applyBorder="1" applyAlignment="1">
      <alignment horizontal="center" vertical="center" wrapText="1"/>
    </xf>
    <xf numFmtId="0" fontId="7" fillId="2" borderId="13" xfId="7" applyFont="1" applyFill="1" applyBorder="1" applyAlignment="1">
      <alignment horizontal="center" vertical="center" readingOrder="1"/>
    </xf>
    <xf numFmtId="2" fontId="7" fillId="2" borderId="5" xfId="7" applyNumberFormat="1" applyFont="1" applyFill="1" applyBorder="1" applyAlignment="1">
      <alignment horizontal="center" vertical="center"/>
    </xf>
    <xf numFmtId="0" fontId="10" fillId="2" borderId="5" xfId="7" applyFont="1" applyFill="1" applyBorder="1" applyAlignment="1"/>
    <xf numFmtId="0" fontId="7" fillId="2" borderId="5" xfId="7" applyFont="1" applyFill="1" applyBorder="1" applyAlignment="1">
      <alignment vertical="center" wrapText="1"/>
    </xf>
    <xf numFmtId="0" fontId="5" fillId="5" borderId="5" xfId="7" applyFont="1" applyFill="1" applyBorder="1" applyAlignment="1">
      <alignment horizontal="center" vertical="center"/>
    </xf>
    <xf numFmtId="165" fontId="5" fillId="5" borderId="5" xfId="7" applyNumberFormat="1" applyFont="1" applyFill="1" applyBorder="1" applyAlignment="1">
      <alignment horizontal="center" vertical="center"/>
    </xf>
    <xf numFmtId="166" fontId="5" fillId="5" borderId="5" xfId="7" applyNumberFormat="1" applyFont="1" applyFill="1" applyBorder="1" applyAlignment="1">
      <alignment horizontal="center" vertical="center"/>
    </xf>
    <xf numFmtId="0" fontId="5" fillId="0" borderId="4" xfId="7" applyFont="1" applyFill="1" applyBorder="1" applyAlignment="1"/>
    <xf numFmtId="49" fontId="7" fillId="5" borderId="11" xfId="7" applyNumberFormat="1" applyFont="1" applyFill="1" applyBorder="1" applyAlignment="1">
      <alignment horizontal="center" vertical="center" wrapText="1"/>
    </xf>
    <xf numFmtId="49" fontId="8" fillId="2" borderId="13" xfId="8" applyNumberFormat="1" applyFont="1" applyFill="1" applyBorder="1" applyAlignment="1">
      <alignment vertical="center"/>
    </xf>
    <xf numFmtId="0" fontId="5" fillId="2" borderId="13" xfId="8" applyFont="1" applyFill="1" applyBorder="1" applyAlignment="1"/>
    <xf numFmtId="49" fontId="5" fillId="2" borderId="13" xfId="8" applyNumberFormat="1" applyFont="1" applyFill="1" applyBorder="1" applyAlignment="1"/>
    <xf numFmtId="0" fontId="5" fillId="0" borderId="5" xfId="7" applyNumberFormat="1" applyFont="1" applyFill="1" applyBorder="1" applyAlignment="1">
      <alignment horizontal="center" vertical="center"/>
    </xf>
    <xf numFmtId="4" fontId="5" fillId="0" borderId="5" xfId="7" applyNumberFormat="1" applyFont="1" applyFill="1" applyBorder="1" applyAlignment="1">
      <alignment horizontal="center" vertical="center"/>
    </xf>
    <xf numFmtId="0" fontId="5" fillId="5" borderId="1" xfId="7" applyFont="1" applyFill="1" applyBorder="1" applyAlignment="1"/>
    <xf numFmtId="0" fontId="5" fillId="5" borderId="4" xfId="7" applyFont="1" applyFill="1" applyBorder="1" applyAlignment="1"/>
    <xf numFmtId="49" fontId="25" fillId="2" borderId="5" xfId="7" applyNumberFormat="1" applyFont="1" applyFill="1" applyBorder="1" applyAlignment="1">
      <alignment vertical="center" wrapText="1"/>
    </xf>
    <xf numFmtId="49" fontId="7" fillId="5" borderId="5" xfId="7" applyNumberFormat="1" applyFont="1" applyFill="1" applyBorder="1" applyAlignment="1">
      <alignment vertical="center" wrapText="1"/>
    </xf>
    <xf numFmtId="49" fontId="7" fillId="5" borderId="5" xfId="7" applyNumberFormat="1" applyFont="1" applyFill="1" applyBorder="1" applyAlignment="1">
      <alignment horizontal="center" vertical="center" wrapText="1"/>
    </xf>
    <xf numFmtId="49" fontId="5" fillId="5" borderId="5" xfId="7" applyNumberFormat="1" applyFont="1" applyFill="1" applyBorder="1" applyAlignment="1">
      <alignment horizontal="center" vertical="center" wrapText="1"/>
    </xf>
    <xf numFmtId="49" fontId="7" fillId="5" borderId="5" xfId="7" applyNumberFormat="1" applyFont="1" applyFill="1" applyBorder="1" applyAlignment="1">
      <alignment horizontal="center" vertical="center"/>
    </xf>
    <xf numFmtId="3" fontId="7" fillId="5" borderId="5" xfId="7" applyNumberFormat="1" applyFont="1" applyFill="1" applyBorder="1" applyAlignment="1">
      <alignment horizontal="center" vertical="center"/>
    </xf>
    <xf numFmtId="0" fontId="5" fillId="5" borderId="5" xfId="7" applyFont="1" applyFill="1" applyBorder="1" applyAlignment="1"/>
    <xf numFmtId="0" fontId="5" fillId="5" borderId="6" xfId="7" applyFont="1" applyFill="1" applyBorder="1" applyAlignment="1"/>
    <xf numFmtId="1" fontId="5" fillId="5" borderId="5" xfId="7" applyNumberFormat="1" applyFont="1" applyFill="1" applyBorder="1" applyAlignment="1">
      <alignment horizontal="center" vertical="center"/>
    </xf>
    <xf numFmtId="0" fontId="7" fillId="5" borderId="4" xfId="7" applyFont="1" applyFill="1" applyBorder="1" applyAlignment="1"/>
    <xf numFmtId="0" fontId="7" fillId="0" borderId="5" xfId="7" applyNumberFormat="1" applyFont="1" applyFill="1" applyBorder="1" applyAlignment="1">
      <alignment horizontal="center" vertical="center"/>
    </xf>
    <xf numFmtId="0" fontId="5" fillId="5" borderId="7" xfId="7" applyFont="1" applyFill="1" applyBorder="1" applyAlignment="1"/>
    <xf numFmtId="0" fontId="7" fillId="5" borderId="11" xfId="7" applyFont="1" applyFill="1" applyBorder="1" applyAlignment="1">
      <alignment horizontal="center" vertical="center" wrapText="1"/>
    </xf>
    <xf numFmtId="2" fontId="5" fillId="5" borderId="5" xfId="7" applyNumberFormat="1" applyFont="1" applyFill="1" applyBorder="1" applyAlignment="1">
      <alignment horizontal="center" vertical="center"/>
    </xf>
    <xf numFmtId="0" fontId="7" fillId="5" borderId="11" xfId="7" applyNumberFormat="1" applyFont="1" applyFill="1" applyBorder="1" applyAlignment="1">
      <alignment horizontal="center" vertical="center" wrapText="1"/>
    </xf>
    <xf numFmtId="49" fontId="23" fillId="2" borderId="11" xfId="7" applyNumberFormat="1" applyFont="1" applyFill="1" applyBorder="1" applyAlignment="1">
      <alignment vertical="center" wrapText="1"/>
    </xf>
    <xf numFmtId="0" fontId="5" fillId="2" borderId="13" xfId="7" applyFont="1" applyFill="1" applyBorder="1" applyAlignment="1"/>
    <xf numFmtId="49" fontId="5" fillId="2" borderId="13" xfId="7" applyNumberFormat="1" applyFont="1" applyFill="1" applyBorder="1" applyAlignment="1"/>
    <xf numFmtId="49" fontId="8" fillId="2" borderId="13" xfId="7" applyNumberFormat="1" applyFont="1" applyFill="1" applyBorder="1" applyAlignment="1">
      <alignment vertical="center"/>
    </xf>
    <xf numFmtId="167" fontId="5" fillId="2" borderId="5" xfId="7" applyNumberFormat="1" applyFont="1" applyFill="1" applyBorder="1" applyAlignment="1">
      <alignment horizontal="center" vertical="center"/>
    </xf>
    <xf numFmtId="49" fontId="5" fillId="0" borderId="5" xfId="7" applyNumberFormat="1" applyFont="1" applyFill="1" applyBorder="1" applyAlignment="1">
      <alignment vertical="center" wrapText="1"/>
    </xf>
    <xf numFmtId="3" fontId="5" fillId="0" borderId="5" xfId="7" applyNumberFormat="1" applyFont="1" applyFill="1" applyBorder="1" applyAlignment="1">
      <alignment horizontal="center" vertical="center"/>
    </xf>
    <xf numFmtId="49" fontId="5" fillId="2" borderId="14" xfId="7" applyNumberFormat="1" applyFont="1" applyFill="1" applyBorder="1" applyAlignment="1"/>
    <xf numFmtId="0" fontId="7" fillId="2" borderId="4" xfId="7" applyFont="1" applyFill="1" applyBorder="1" applyAlignment="1"/>
    <xf numFmtId="0" fontId="7" fillId="2" borderId="5" xfId="7" applyFont="1" applyFill="1" applyBorder="1" applyAlignment="1">
      <alignment wrapText="1"/>
    </xf>
    <xf numFmtId="4" fontId="7" fillId="0" borderId="5" xfId="7" applyNumberFormat="1" applyFont="1" applyFill="1" applyBorder="1" applyAlignment="1">
      <alignment horizontal="center" vertical="center"/>
    </xf>
    <xf numFmtId="2" fontId="5" fillId="2" borderId="5" xfId="7" applyNumberFormat="1" applyFont="1" applyFill="1" applyBorder="1" applyAlignment="1">
      <alignment wrapText="1"/>
    </xf>
    <xf numFmtId="2" fontId="5" fillId="2" borderId="6" xfId="7" applyNumberFormat="1" applyFont="1" applyFill="1" applyBorder="1" applyAlignment="1"/>
    <xf numFmtId="49" fontId="5" fillId="2" borderId="15" xfId="7" applyNumberFormat="1" applyFont="1" applyFill="1" applyBorder="1" applyAlignment="1"/>
    <xf numFmtId="2" fontId="5" fillId="2" borderId="15" xfId="7" applyNumberFormat="1" applyFont="1" applyFill="1" applyBorder="1" applyAlignment="1">
      <alignment horizontal="center" vertical="center"/>
    </xf>
    <xf numFmtId="0" fontId="5" fillId="2" borderId="7" xfId="7" applyFont="1" applyFill="1" applyBorder="1" applyAlignment="1"/>
    <xf numFmtId="49" fontId="5" fillId="2" borderId="8" xfId="7" applyNumberFormat="1" applyFont="1" applyFill="1" applyBorder="1" applyAlignment="1"/>
    <xf numFmtId="0" fontId="22" fillId="5" borderId="5" xfId="7" applyNumberFormat="1" applyFont="1" applyFill="1" applyBorder="1" applyAlignment="1">
      <alignment horizontal="center" vertical="center"/>
    </xf>
    <xf numFmtId="49" fontId="5" fillId="5" borderId="5" xfId="7" applyNumberFormat="1" applyFont="1" applyFill="1" applyBorder="1" applyAlignment="1">
      <alignment horizontal="center" vertical="center"/>
    </xf>
    <xf numFmtId="0" fontId="18" fillId="2" borderId="5" xfId="7" applyFont="1" applyFill="1" applyBorder="1" applyAlignment="1">
      <alignment horizontal="right" vertical="center" wrapText="1"/>
    </xf>
    <xf numFmtId="1" fontId="7" fillId="5" borderId="5" xfId="7" applyNumberFormat="1" applyFont="1" applyFill="1" applyBorder="1" applyAlignment="1">
      <alignment horizontal="center" vertical="center"/>
    </xf>
    <xf numFmtId="0" fontId="5" fillId="2" borderId="2" xfId="7" applyFont="1" applyFill="1" applyBorder="1" applyAlignment="1"/>
    <xf numFmtId="0" fontId="5" fillId="2" borderId="3" xfId="7" applyFont="1" applyFill="1" applyBorder="1" applyAlignment="1"/>
    <xf numFmtId="0" fontId="5" fillId="0" borderId="5" xfId="7" applyNumberFormat="1" applyFont="1" applyAlignment="1"/>
    <xf numFmtId="0" fontId="5" fillId="0" borderId="0" xfId="0" applyFont="1" applyAlignment="1"/>
    <xf numFmtId="0" fontId="27" fillId="5" borderId="18" xfId="8" applyFont="1" applyFill="1" applyBorder="1" applyAlignment="1">
      <alignment horizontal="center" vertical="center" wrapText="1"/>
    </xf>
    <xf numFmtId="0" fontId="5" fillId="0" borderId="5" xfId="7" applyFont="1" applyAlignment="1"/>
    <xf numFmtId="2" fontId="9" fillId="2" borderId="5" xfId="7" applyNumberFormat="1" applyFont="1" applyFill="1" applyBorder="1" applyAlignment="1"/>
    <xf numFmtId="0" fontId="5" fillId="5" borderId="5" xfId="6" applyNumberFormat="1" applyFont="1" applyFill="1" applyAlignment="1"/>
    <xf numFmtId="0" fontId="5" fillId="5" borderId="5" xfId="8" applyFont="1" applyFill="1" applyAlignment="1"/>
    <xf numFmtId="0" fontId="5" fillId="5" borderId="5" xfId="7" applyNumberFormat="1" applyFont="1" applyFill="1" applyAlignment="1"/>
    <xf numFmtId="0" fontId="5" fillId="0" borderId="5" xfId="8" applyFont="1" applyAlignment="1"/>
    <xf numFmtId="49" fontId="5" fillId="5" borderId="5" xfId="7" applyNumberFormat="1" applyFont="1" applyFill="1" applyBorder="1" applyAlignment="1">
      <alignment vertical="center" wrapText="1"/>
    </xf>
    <xf numFmtId="0" fontId="7" fillId="5" borderId="5" xfId="7" applyFont="1" applyFill="1" applyBorder="1" applyAlignment="1">
      <alignment horizontal="center" vertical="center" wrapText="1"/>
    </xf>
    <xf numFmtId="165" fontId="5" fillId="0" borderId="5" xfId="7" applyNumberFormat="1" applyFont="1" applyFill="1" applyBorder="1" applyAlignment="1">
      <alignment horizontal="center" vertical="center"/>
    </xf>
    <xf numFmtId="2" fontId="5" fillId="0" borderId="5" xfId="7" applyNumberFormat="1" applyFont="1" applyFill="1" applyBorder="1" applyAlignment="1">
      <alignment horizontal="center" vertical="center"/>
    </xf>
    <xf numFmtId="0" fontId="5" fillId="2" borderId="5" xfId="7" applyFont="1" applyFill="1" applyBorder="1" applyAlignment="1"/>
    <xf numFmtId="167" fontId="5" fillId="0" borderId="5" xfId="7" applyNumberFormat="1" applyFont="1" applyFill="1" applyBorder="1" applyAlignment="1">
      <alignment horizontal="center" vertical="center"/>
    </xf>
    <xf numFmtId="0" fontId="5" fillId="2" borderId="5" xfId="7" applyFont="1" applyFill="1" applyBorder="1" applyAlignment="1"/>
    <xf numFmtId="0" fontId="7" fillId="2" borderId="5" xfId="7" applyFont="1" applyFill="1" applyBorder="1" applyAlignment="1">
      <alignment vertical="center"/>
    </xf>
    <xf numFmtId="49" fontId="5" fillId="5" borderId="5" xfId="7" applyNumberFormat="1" applyFont="1" applyFill="1" applyBorder="1" applyAlignment="1">
      <alignment vertical="center"/>
    </xf>
    <xf numFmtId="0" fontId="18" fillId="2" borderId="5" xfId="7" applyFont="1" applyFill="1" applyBorder="1" applyAlignment="1">
      <alignment horizontal="right" wrapText="1"/>
    </xf>
    <xf numFmtId="49" fontId="32" fillId="2" borderId="5" xfId="7" applyNumberFormat="1" applyFont="1" applyFill="1" applyBorder="1" applyAlignment="1"/>
    <xf numFmtId="49" fontId="34" fillId="2" borderId="5" xfId="7" applyNumberFormat="1" applyFont="1" applyFill="1" applyBorder="1" applyAlignment="1"/>
    <xf numFmtId="49" fontId="35" fillId="3" borderId="5" xfId="7" applyNumberFormat="1" applyFont="1" applyFill="1" applyBorder="1" applyAlignment="1">
      <alignment vertical="center" wrapText="1"/>
    </xf>
    <xf numFmtId="0" fontId="5" fillId="3" borderId="5" xfId="7" applyFont="1" applyFill="1" applyBorder="1" applyAlignment="1"/>
    <xf numFmtId="0" fontId="9" fillId="2" borderId="5" xfId="7" applyFont="1" applyFill="1" applyBorder="1" applyAlignment="1">
      <alignment vertical="center"/>
    </xf>
    <xf numFmtId="0" fontId="9" fillId="2" borderId="5" xfId="7" applyFont="1" applyFill="1" applyBorder="1" applyAlignment="1">
      <alignment vertical="center" wrapText="1"/>
    </xf>
    <xf numFmtId="49" fontId="5" fillId="3" borderId="19" xfId="7" applyNumberFormat="1" applyFont="1" applyFill="1" applyBorder="1" applyAlignment="1">
      <alignment horizontal="left" vertical="center"/>
    </xf>
    <xf numFmtId="0" fontId="36" fillId="3" borderId="19" xfId="7" applyFont="1" applyFill="1" applyBorder="1" applyAlignment="1">
      <alignment horizontal="left" vertical="center"/>
    </xf>
    <xf numFmtId="0" fontId="5" fillId="3" borderId="19" xfId="7" applyFont="1" applyFill="1" applyBorder="1" applyAlignment="1">
      <alignment horizontal="left" vertical="center"/>
    </xf>
    <xf numFmtId="0" fontId="5" fillId="2" borderId="20" xfId="7" applyFont="1" applyFill="1" applyBorder="1" applyAlignment="1">
      <alignment wrapText="1"/>
    </xf>
    <xf numFmtId="0" fontId="36" fillId="2" borderId="20" xfId="7" applyFont="1" applyFill="1" applyBorder="1" applyAlignment="1">
      <alignment horizontal="left"/>
    </xf>
    <xf numFmtId="0" fontId="5" fillId="2" borderId="20" xfId="7" applyFont="1" applyFill="1" applyBorder="1" applyAlignment="1">
      <alignment horizontal="left"/>
    </xf>
    <xf numFmtId="0" fontId="5" fillId="2" borderId="2" xfId="7" applyFont="1" applyFill="1" applyBorder="1" applyAlignment="1">
      <alignment wrapText="1"/>
    </xf>
    <xf numFmtId="0" fontId="5" fillId="2" borderId="2" xfId="7" applyFont="1" applyFill="1" applyBorder="1" applyAlignment="1">
      <alignment vertical="center"/>
    </xf>
    <xf numFmtId="49" fontId="20" fillId="4" borderId="10" xfId="7" applyNumberFormat="1" applyFont="1" applyFill="1" applyBorder="1" applyAlignment="1">
      <alignment vertical="center" wrapText="1"/>
    </xf>
    <xf numFmtId="49" fontId="20" fillId="4" borderId="10" xfId="7" applyNumberFormat="1" applyFont="1" applyFill="1" applyBorder="1" applyAlignment="1">
      <alignment horizontal="center" vertical="center" wrapText="1"/>
    </xf>
    <xf numFmtId="49" fontId="7" fillId="7" borderId="11" xfId="7" applyNumberFormat="1" applyFont="1" applyFill="1" applyBorder="1" applyAlignment="1">
      <alignment vertical="center" wrapText="1"/>
    </xf>
    <xf numFmtId="49" fontId="7" fillId="7" borderId="11" xfId="7" applyNumberFormat="1" applyFont="1" applyFill="1" applyBorder="1" applyAlignment="1">
      <alignment horizontal="center" vertical="center"/>
    </xf>
    <xf numFmtId="49" fontId="5" fillId="2" borderId="11" xfId="7" applyNumberFormat="1" applyFont="1" applyFill="1" applyBorder="1" applyAlignment="1">
      <alignment wrapText="1"/>
    </xf>
    <xf numFmtId="49" fontId="36" fillId="2" borderId="11" xfId="7" applyNumberFormat="1" applyFont="1" applyFill="1" applyBorder="1" applyAlignment="1">
      <alignment horizontal="center" vertical="center"/>
    </xf>
    <xf numFmtId="49" fontId="37" fillId="2" borderId="11" xfId="25" applyNumberFormat="1" applyFill="1" applyBorder="1" applyAlignment="1">
      <alignment horizontal="center" vertical="center"/>
    </xf>
    <xf numFmtId="49" fontId="38" fillId="2" borderId="11" xfId="25" applyNumberFormat="1" applyFont="1" applyFill="1" applyBorder="1" applyAlignment="1">
      <alignment horizontal="center" vertical="center"/>
    </xf>
    <xf numFmtId="0" fontId="5" fillId="0" borderId="5" xfId="26" applyFont="1" applyAlignment="1"/>
    <xf numFmtId="49" fontId="20" fillId="4" borderId="11" xfId="6" applyNumberFormat="1" applyFont="1" applyFill="1" applyBorder="1" applyAlignment="1">
      <alignment horizontal="center" vertical="center"/>
    </xf>
    <xf numFmtId="0" fontId="18" fillId="2" borderId="5" xfId="7" applyFont="1" applyFill="1" applyBorder="1" applyAlignment="1">
      <alignment horizontal="center" vertical="center" wrapText="1"/>
    </xf>
    <xf numFmtId="0" fontId="39" fillId="2" borderId="5" xfId="7" applyFont="1" applyFill="1" applyBorder="1" applyAlignment="1">
      <alignment horizontal="center" vertical="center" readingOrder="1"/>
    </xf>
    <xf numFmtId="49" fontId="8" fillId="2" borderId="13" xfId="27" applyNumberFormat="1" applyFont="1" applyFill="1" applyBorder="1" applyAlignment="1">
      <alignment vertical="center"/>
    </xf>
    <xf numFmtId="0" fontId="5" fillId="2" borderId="13" xfId="27" applyFont="1" applyFill="1" applyBorder="1" applyAlignment="1"/>
    <xf numFmtId="49" fontId="5" fillId="2" borderId="13" xfId="27" applyNumberFormat="1" applyFont="1" applyFill="1" applyBorder="1" applyAlignment="1"/>
    <xf numFmtId="49" fontId="6" fillId="2" borderId="5" xfId="7" applyNumberFormat="1" applyFont="1" applyFill="1" applyBorder="1" applyAlignment="1">
      <alignment vertical="center" wrapText="1"/>
    </xf>
    <xf numFmtId="0" fontId="5" fillId="5" borderId="5" xfId="7" applyFont="1" applyFill="1" applyBorder="1" applyAlignment="1">
      <alignment horizontal="center" vertical="center" wrapText="1"/>
    </xf>
    <xf numFmtId="0" fontId="5" fillId="0" borderId="5" xfId="7" applyFont="1" applyFill="1" applyBorder="1" applyAlignment="1">
      <alignment horizontal="center" vertical="center"/>
    </xf>
    <xf numFmtId="49" fontId="6" fillId="2" borderId="5" xfId="7" applyNumberFormat="1" applyFont="1" applyFill="1" applyBorder="1" applyAlignment="1">
      <alignment vertical="center"/>
    </xf>
    <xf numFmtId="49" fontId="6" fillId="2" borderId="5" xfId="7" applyNumberFormat="1" applyFont="1" applyFill="1" applyBorder="1" applyAlignment="1">
      <alignment horizontal="left" vertical="center"/>
    </xf>
    <xf numFmtId="0" fontId="6" fillId="2" borderId="5" xfId="7" applyFont="1" applyFill="1" applyBorder="1" applyAlignment="1">
      <alignment horizontal="center" vertical="center"/>
    </xf>
    <xf numFmtId="49" fontId="7" fillId="2" borderId="5" xfId="7" applyNumberFormat="1" applyFont="1" applyFill="1" applyBorder="1" applyAlignment="1"/>
    <xf numFmtId="0" fontId="7" fillId="5" borderId="5" xfId="7" applyNumberFormat="1" applyFont="1" applyFill="1" applyBorder="1" applyAlignment="1">
      <alignment horizontal="center" vertical="center"/>
    </xf>
    <xf numFmtId="0" fontId="10" fillId="2" borderId="16" xfId="7" applyFont="1" applyFill="1" applyBorder="1" applyAlignment="1">
      <alignment vertical="center" wrapText="1"/>
    </xf>
    <xf numFmtId="0" fontId="5" fillId="0" borderId="5" xfId="27" applyFont="1" applyAlignment="1"/>
    <xf numFmtId="0" fontId="5" fillId="5" borderId="5" xfId="7" applyNumberFormat="1" applyFont="1" applyFill="1" applyBorder="1" applyAlignment="1">
      <alignment horizontal="center" vertical="center" wrapText="1"/>
    </xf>
    <xf numFmtId="3" fontId="5" fillId="5" borderId="5" xfId="7" applyNumberFormat="1" applyFont="1" applyFill="1" applyBorder="1" applyAlignment="1">
      <alignment horizontal="center" vertical="center" wrapText="1"/>
    </xf>
    <xf numFmtId="49" fontId="5" fillId="2" borderId="5" xfId="7" applyNumberFormat="1" applyFont="1" applyFill="1" applyBorder="1" applyAlignment="1">
      <alignment horizontal="center" vertical="center" wrapText="1"/>
    </xf>
    <xf numFmtId="49" fontId="22" fillId="2" borderId="5" xfId="7" applyNumberFormat="1" applyFont="1" applyFill="1" applyBorder="1" applyAlignment="1">
      <alignment horizontal="left" vertical="center" wrapText="1"/>
    </xf>
    <xf numFmtId="49" fontId="23" fillId="2" borderId="5" xfId="7" applyNumberFormat="1" applyFont="1" applyFill="1" applyBorder="1" applyAlignment="1">
      <alignment horizontal="left" vertical="center"/>
    </xf>
    <xf numFmtId="49" fontId="5" fillId="5" borderId="11" xfId="7" applyNumberFormat="1" applyFont="1" applyFill="1" applyBorder="1" applyAlignment="1">
      <alignment vertical="center" wrapText="1"/>
    </xf>
    <xf numFmtId="0" fontId="5" fillId="5" borderId="5" xfId="7" applyNumberFormat="1" applyFont="1" applyFill="1" applyAlignment="1">
      <alignment vertical="center"/>
    </xf>
    <xf numFmtId="0" fontId="5" fillId="5" borderId="5" xfId="7" applyNumberFormat="1" applyFont="1" applyFill="1" applyAlignment="1">
      <alignment horizontal="center" vertical="center"/>
    </xf>
    <xf numFmtId="0" fontId="5" fillId="5" borderId="5" xfId="7" applyNumberFormat="1" applyFont="1" applyFill="1" applyAlignment="1">
      <alignment horizontal="center" vertical="center" wrapText="1"/>
    </xf>
    <xf numFmtId="49" fontId="5" fillId="0" borderId="5" xfId="7" applyNumberFormat="1" applyFont="1" applyFill="1" applyBorder="1" applyAlignment="1">
      <alignment horizontal="center" vertical="center"/>
    </xf>
    <xf numFmtId="0" fontId="5" fillId="2" borderId="1" xfId="6" applyFont="1" applyFill="1" applyBorder="1" applyAlignment="1"/>
    <xf numFmtId="0" fontId="7" fillId="2" borderId="2" xfId="6" applyFont="1" applyFill="1" applyBorder="1" applyAlignment="1"/>
    <xf numFmtId="0" fontId="7" fillId="2" borderId="5" xfId="6" applyFont="1" applyFill="1" applyBorder="1" applyAlignment="1"/>
    <xf numFmtId="0" fontId="5" fillId="0" borderId="5" xfId="6" applyNumberFormat="1" applyFont="1" applyBorder="1" applyAlignment="1"/>
    <xf numFmtId="0" fontId="5" fillId="0" borderId="5" xfId="6" applyNumberFormat="1" applyFont="1" applyAlignment="1"/>
    <xf numFmtId="0" fontId="5" fillId="2" borderId="4" xfId="6" applyFont="1" applyFill="1" applyBorder="1" applyAlignment="1"/>
    <xf numFmtId="0" fontId="17" fillId="0" borderId="5" xfId="6" applyFont="1" applyFill="1" applyBorder="1" applyAlignment="1">
      <alignment vertical="top" wrapText="1"/>
    </xf>
    <xf numFmtId="0" fontId="17" fillId="2" borderId="5" xfId="6" applyFont="1" applyFill="1" applyBorder="1" applyAlignment="1">
      <alignment horizontal="left" vertical="top" wrapText="1"/>
    </xf>
    <xf numFmtId="0" fontId="17" fillId="2" borderId="5" xfId="6" applyFont="1" applyFill="1" applyBorder="1" applyAlignment="1">
      <alignment horizontal="center" vertical="center" wrapText="1"/>
    </xf>
    <xf numFmtId="0" fontId="5" fillId="2" borderId="5" xfId="6" applyFont="1" applyFill="1" applyBorder="1" applyAlignment="1"/>
    <xf numFmtId="0" fontId="5" fillId="0" borderId="10" xfId="6" applyFont="1" applyFill="1" applyBorder="1" applyAlignment="1">
      <alignment vertical="center"/>
    </xf>
    <xf numFmtId="0" fontId="5" fillId="2" borderId="10" xfId="6" applyFont="1" applyFill="1" applyBorder="1" applyAlignment="1">
      <alignment vertical="center"/>
    </xf>
    <xf numFmtId="0" fontId="5" fillId="2" borderId="5" xfId="6" applyFont="1" applyFill="1" applyBorder="1" applyAlignment="1">
      <alignment vertical="center"/>
    </xf>
    <xf numFmtId="0" fontId="9" fillId="2" borderId="5" xfId="6" applyFont="1" applyFill="1" applyBorder="1" applyAlignment="1"/>
    <xf numFmtId="0" fontId="5" fillId="0" borderId="5" xfId="6" applyNumberFormat="1" applyFont="1" applyFill="1" applyBorder="1" applyAlignment="1"/>
    <xf numFmtId="0" fontId="41" fillId="0" borderId="5" xfId="6" applyNumberFormat="1" applyFont="1" applyFill="1" applyAlignment="1">
      <alignment vertical="center"/>
    </xf>
    <xf numFmtId="0" fontId="5" fillId="0" borderId="5" xfId="6" applyNumberFormat="1" applyFont="1" applyFill="1" applyAlignment="1"/>
    <xf numFmtId="49" fontId="6" fillId="7" borderId="11" xfId="6" applyNumberFormat="1" applyFont="1" applyFill="1" applyBorder="1" applyAlignment="1">
      <alignment horizontal="center" vertical="center"/>
    </xf>
    <xf numFmtId="49" fontId="7" fillId="3" borderId="11" xfId="6" applyNumberFormat="1" applyFont="1" applyFill="1" applyBorder="1" applyAlignment="1">
      <alignment horizontal="center" vertical="center"/>
    </xf>
    <xf numFmtId="0" fontId="7" fillId="0" borderId="11" xfId="6" applyNumberFormat="1" applyFont="1" applyFill="1" applyBorder="1" applyAlignment="1">
      <alignment horizontal="center" vertical="center" wrapText="1"/>
    </xf>
    <xf numFmtId="49" fontId="23" fillId="0" borderId="11" xfId="6" applyNumberFormat="1" applyFont="1" applyFill="1" applyBorder="1" applyAlignment="1">
      <alignment vertical="center" wrapText="1"/>
    </xf>
    <xf numFmtId="49" fontId="7" fillId="2" borderId="11" xfId="6" applyNumberFormat="1" applyFont="1" applyFill="1" applyBorder="1" applyAlignment="1">
      <alignment horizontal="center" vertical="center" wrapText="1"/>
    </xf>
    <xf numFmtId="49" fontId="7" fillId="2" borderId="11" xfId="6" applyNumberFormat="1" applyFont="1" applyFill="1" applyBorder="1" applyAlignment="1">
      <alignment horizontal="center" vertical="center"/>
    </xf>
    <xf numFmtId="49" fontId="23" fillId="0" borderId="21" xfId="27" applyNumberFormat="1" applyFont="1" applyFill="1" applyBorder="1" applyAlignment="1">
      <alignment vertical="center" wrapText="1"/>
    </xf>
    <xf numFmtId="0" fontId="42" fillId="0" borderId="5" xfId="6" applyNumberFormat="1" applyFont="1" applyFill="1" applyBorder="1" applyAlignment="1">
      <alignment vertical="center"/>
    </xf>
    <xf numFmtId="49" fontId="23" fillId="0" borderId="18" xfId="27" applyNumberFormat="1" applyFont="1" applyFill="1" applyBorder="1" applyAlignment="1">
      <alignment vertical="center" wrapText="1"/>
    </xf>
    <xf numFmtId="0" fontId="42" fillId="0" borderId="5" xfId="6" applyNumberFormat="1" applyFont="1" applyBorder="1" applyAlignment="1">
      <alignment vertical="center"/>
    </xf>
    <xf numFmtId="49" fontId="43" fillId="5" borderId="5" xfId="6" applyNumberFormat="1" applyFont="1" applyFill="1" applyBorder="1" applyAlignment="1">
      <alignment horizontal="left" vertical="center" wrapText="1"/>
    </xf>
    <xf numFmtId="49" fontId="23" fillId="0" borderId="5" xfId="27" applyNumberFormat="1" applyFont="1" applyFill="1" applyBorder="1" applyAlignment="1">
      <alignment vertical="center" wrapText="1"/>
    </xf>
    <xf numFmtId="49" fontId="5" fillId="0" borderId="11" xfId="6" applyNumberFormat="1" applyFont="1" applyFill="1" applyBorder="1" applyAlignment="1">
      <alignment vertical="center" wrapText="1"/>
    </xf>
    <xf numFmtId="49" fontId="22" fillId="2" borderId="11" xfId="6" applyNumberFormat="1" applyFont="1" applyFill="1" applyBorder="1" applyAlignment="1">
      <alignment horizontal="center" vertical="center" wrapText="1"/>
    </xf>
    <xf numFmtId="49" fontId="7" fillId="0" borderId="11" xfId="6" applyNumberFormat="1" applyFont="1" applyFill="1" applyBorder="1" applyAlignment="1">
      <alignment horizontal="center" vertical="center" wrapText="1"/>
    </xf>
    <xf numFmtId="49" fontId="7" fillId="0" borderId="11" xfId="6" applyNumberFormat="1" applyFont="1" applyFill="1" applyBorder="1" applyAlignment="1">
      <alignment horizontal="center" vertical="center"/>
    </xf>
    <xf numFmtId="0" fontId="7" fillId="5" borderId="11" xfId="6" applyNumberFormat="1" applyFont="1" applyFill="1" applyBorder="1" applyAlignment="1">
      <alignment horizontal="center" vertical="center" wrapText="1"/>
    </xf>
    <xf numFmtId="49" fontId="23" fillId="5" borderId="5" xfId="27" applyNumberFormat="1" applyFont="1" applyFill="1" applyBorder="1" applyAlignment="1">
      <alignment vertical="center" wrapText="1"/>
    </xf>
    <xf numFmtId="49" fontId="23" fillId="5" borderId="11" xfId="6" applyNumberFormat="1" applyFont="1" applyFill="1" applyBorder="1" applyAlignment="1">
      <alignment vertical="center" wrapText="1"/>
    </xf>
    <xf numFmtId="49" fontId="5" fillId="2" borderId="11" xfId="6" applyNumberFormat="1" applyFont="1" applyFill="1" applyBorder="1" applyAlignment="1">
      <alignment vertical="center" wrapText="1"/>
    </xf>
    <xf numFmtId="49" fontId="5" fillId="5" borderId="11" xfId="6" applyNumberFormat="1" applyFont="1" applyFill="1" applyBorder="1" applyAlignment="1">
      <alignment vertical="center" wrapText="1"/>
    </xf>
    <xf numFmtId="49" fontId="23" fillId="2" borderId="11" xfId="6" applyNumberFormat="1" applyFont="1" applyFill="1" applyBorder="1" applyAlignment="1">
      <alignment vertical="center" wrapText="1"/>
    </xf>
    <xf numFmtId="49" fontId="23" fillId="5" borderId="22" xfId="27" applyNumberFormat="1" applyFont="1" applyFill="1" applyBorder="1" applyAlignment="1">
      <alignment horizontal="left" vertical="center" wrapText="1"/>
    </xf>
    <xf numFmtId="49" fontId="23" fillId="5" borderId="5" xfId="27" applyNumberFormat="1" applyFont="1" applyFill="1" applyBorder="1" applyAlignment="1">
      <alignment horizontal="left" vertical="center" wrapText="1"/>
    </xf>
    <xf numFmtId="49" fontId="7" fillId="0" borderId="21" xfId="6" applyNumberFormat="1" applyFont="1" applyFill="1" applyBorder="1" applyAlignment="1">
      <alignment horizontal="left" vertical="center"/>
    </xf>
    <xf numFmtId="49" fontId="7" fillId="0" borderId="12" xfId="6" applyNumberFormat="1" applyFont="1" applyFill="1" applyBorder="1" applyAlignment="1">
      <alignment horizontal="left" vertical="center"/>
    </xf>
    <xf numFmtId="49" fontId="7" fillId="2" borderId="12" xfId="6" applyNumberFormat="1" applyFont="1" applyFill="1" applyBorder="1" applyAlignment="1">
      <alignment horizontal="center" vertical="center" wrapText="1"/>
    </xf>
    <xf numFmtId="0" fontId="5" fillId="0" borderId="5" xfId="6" applyFont="1" applyFill="1" applyBorder="1" applyAlignment="1"/>
    <xf numFmtId="0" fontId="5" fillId="0" borderId="1" xfId="27" applyFont="1" applyFill="1" applyBorder="1" applyAlignment="1"/>
    <xf numFmtId="0" fontId="5" fillId="0" borderId="2" xfId="27" applyFont="1" applyFill="1" applyBorder="1" applyAlignment="1"/>
    <xf numFmtId="49" fontId="5" fillId="0" borderId="2" xfId="27" applyNumberFormat="1" applyFont="1" applyFill="1" applyBorder="1" applyAlignment="1"/>
    <xf numFmtId="0" fontId="5" fillId="0" borderId="2" xfId="27" applyFont="1" applyFill="1" applyBorder="1" applyAlignment="1">
      <alignment wrapText="1"/>
    </xf>
    <xf numFmtId="0" fontId="5" fillId="0" borderId="5" xfId="27" applyFont="1" applyFill="1" applyBorder="1" applyAlignment="1"/>
    <xf numFmtId="0" fontId="5" fillId="0" borderId="5" xfId="27" applyNumberFormat="1" applyFont="1" applyFill="1" applyBorder="1" applyAlignment="1"/>
    <xf numFmtId="0" fontId="5" fillId="0" borderId="5" xfId="27" applyNumberFormat="1" applyFont="1" applyFill="1" applyAlignment="1"/>
    <xf numFmtId="0" fontId="5" fillId="0" borderId="4" xfId="27" applyFont="1" applyFill="1" applyBorder="1" applyAlignment="1"/>
    <xf numFmtId="49" fontId="5" fillId="0" borderId="5" xfId="27" applyNumberFormat="1" applyFont="1" applyFill="1" applyBorder="1" applyAlignment="1"/>
    <xf numFmtId="0" fontId="5" fillId="0" borderId="5" xfId="27" applyFont="1" applyFill="1" applyBorder="1" applyAlignment="1">
      <alignment wrapText="1"/>
    </xf>
    <xf numFmtId="0" fontId="7" fillId="0" borderId="5" xfId="27" applyFont="1" applyFill="1" applyBorder="1" applyAlignment="1"/>
    <xf numFmtId="0" fontId="5" fillId="0" borderId="13" xfId="27" applyFont="1" applyFill="1" applyBorder="1" applyAlignment="1"/>
    <xf numFmtId="49" fontId="5" fillId="0" borderId="13" xfId="27" applyNumberFormat="1" applyFont="1" applyFill="1" applyBorder="1" applyAlignment="1"/>
    <xf numFmtId="0" fontId="6" fillId="0" borderId="5" xfId="27" applyFont="1" applyFill="1" applyBorder="1" applyAlignment="1">
      <alignment horizontal="center" vertical="center" readingOrder="1"/>
    </xf>
    <xf numFmtId="49" fontId="6" fillId="0" borderId="14" xfId="27" applyNumberFormat="1" applyFont="1" applyFill="1" applyBorder="1" applyAlignment="1">
      <alignment horizontal="center" vertical="center" wrapText="1"/>
    </xf>
    <xf numFmtId="0" fontId="6" fillId="0" borderId="14" xfId="27" applyNumberFormat="1" applyFont="1" applyFill="1" applyBorder="1" applyAlignment="1">
      <alignment horizontal="center" vertical="center" readingOrder="1"/>
    </xf>
    <xf numFmtId="49" fontId="8" fillId="0" borderId="13" xfId="27" applyNumberFormat="1" applyFont="1" applyFill="1" applyBorder="1" applyAlignment="1">
      <alignment vertical="center"/>
    </xf>
    <xf numFmtId="49" fontId="10" fillId="0" borderId="14" xfId="27" applyNumberFormat="1" applyFont="1" applyFill="1" applyBorder="1" applyAlignment="1">
      <alignment vertical="center"/>
    </xf>
    <xf numFmtId="0" fontId="5" fillId="0" borderId="14" xfId="27" applyFont="1" applyFill="1" applyBorder="1" applyAlignment="1"/>
    <xf numFmtId="49" fontId="22" fillId="0" borderId="14" xfId="27" applyNumberFormat="1" applyFont="1" applyFill="1" applyBorder="1" applyAlignment="1">
      <alignment horizontal="center" vertical="center"/>
    </xf>
    <xf numFmtId="0" fontId="9" fillId="0" borderId="5" xfId="27" applyFont="1" applyFill="1" applyBorder="1" applyAlignment="1"/>
    <xf numFmtId="49" fontId="22" fillId="0" borderId="5" xfId="27" applyNumberFormat="1" applyFont="1" applyFill="1" applyBorder="1" applyAlignment="1">
      <alignment horizontal="left" vertical="center" wrapText="1"/>
    </xf>
    <xf numFmtId="49" fontId="7" fillId="0" borderId="5" xfId="27" applyNumberFormat="1" applyFont="1" applyFill="1" applyBorder="1" applyAlignment="1">
      <alignment horizontal="center" vertical="center" wrapText="1"/>
    </xf>
    <xf numFmtId="4" fontId="7" fillId="0" borderId="5" xfId="27" applyNumberFormat="1" applyFont="1" applyFill="1" applyBorder="1" applyAlignment="1">
      <alignment horizontal="center" vertical="center"/>
    </xf>
    <xf numFmtId="49" fontId="7" fillId="0" borderId="5" xfId="27" applyNumberFormat="1" applyFont="1" applyFill="1" applyBorder="1" applyAlignment="1">
      <alignment vertical="center" wrapText="1"/>
    </xf>
    <xf numFmtId="166" fontId="7" fillId="0" borderId="5" xfId="27" applyNumberFormat="1" applyFont="1" applyFill="1" applyBorder="1" applyAlignment="1">
      <alignment horizontal="center" vertical="center"/>
    </xf>
    <xf numFmtId="165" fontId="44" fillId="0" borderId="5" xfId="2" applyNumberFormat="1" applyFont="1" applyFill="1" applyBorder="1" applyAlignment="1">
      <alignment horizontal="center" vertical="center" wrapText="1"/>
    </xf>
    <xf numFmtId="49" fontId="5" fillId="0" borderId="5" xfId="27" applyNumberFormat="1" applyFont="1" applyFill="1" applyBorder="1" applyAlignment="1">
      <alignment horizontal="left" vertical="center" wrapText="1"/>
    </xf>
    <xf numFmtId="49" fontId="5" fillId="0" borderId="5" xfId="27" applyNumberFormat="1" applyFont="1" applyFill="1" applyBorder="1" applyAlignment="1">
      <alignment horizontal="center" vertical="center" wrapText="1"/>
    </xf>
    <xf numFmtId="4" fontId="5" fillId="0" borderId="5" xfId="27" applyNumberFormat="1" applyFont="1" applyFill="1" applyBorder="1" applyAlignment="1">
      <alignment horizontal="center" vertical="center"/>
    </xf>
    <xf numFmtId="165" fontId="5" fillId="0" borderId="5" xfId="27" applyNumberFormat="1" applyFont="1" applyFill="1" applyBorder="1" applyAlignment="1">
      <alignment horizontal="center" vertical="center"/>
    </xf>
    <xf numFmtId="49" fontId="23" fillId="0" borderId="5" xfId="27" applyNumberFormat="1" applyFont="1" applyFill="1" applyBorder="1" applyAlignment="1">
      <alignment horizontal="left" vertical="center" wrapText="1"/>
    </xf>
    <xf numFmtId="3" fontId="7" fillId="0" borderId="5" xfId="27" applyNumberFormat="1" applyFont="1" applyFill="1" applyBorder="1" applyAlignment="1">
      <alignment horizontal="center" vertical="center"/>
    </xf>
    <xf numFmtId="3" fontId="5" fillId="0" borderId="5" xfId="27" applyNumberFormat="1" applyFont="1" applyFill="1" applyBorder="1" applyAlignment="1">
      <alignment horizontal="center" vertical="center"/>
    </xf>
    <xf numFmtId="49" fontId="22" fillId="0" borderId="5" xfId="27" applyNumberFormat="1" applyFont="1" applyFill="1" applyBorder="1" applyAlignment="1">
      <alignment vertical="center" wrapText="1"/>
    </xf>
    <xf numFmtId="49" fontId="7" fillId="0" borderId="5" xfId="27" applyNumberFormat="1" applyFont="1" applyFill="1" applyBorder="1" applyAlignment="1">
      <alignment horizontal="center" vertical="center"/>
    </xf>
    <xf numFmtId="2" fontId="7" fillId="0" borderId="5" xfId="27" applyNumberFormat="1" applyFont="1" applyFill="1" applyBorder="1" applyAlignment="1">
      <alignment horizontal="center" vertical="center"/>
    </xf>
    <xf numFmtId="0" fontId="5" fillId="0" borderId="4" xfId="27" applyFont="1" applyFill="1" applyBorder="1" applyAlignment="1">
      <alignment vertical="center"/>
    </xf>
    <xf numFmtId="49" fontId="45" fillId="0" borderId="5" xfId="27" applyNumberFormat="1" applyFont="1" applyFill="1" applyBorder="1" applyAlignment="1">
      <alignment vertical="center" wrapText="1"/>
    </xf>
    <xf numFmtId="0" fontId="5" fillId="0" borderId="5" xfId="27" applyFont="1" applyFill="1" applyBorder="1" applyAlignment="1">
      <alignment horizontal="center" vertical="center" wrapText="1"/>
    </xf>
    <xf numFmtId="0" fontId="5" fillId="0" borderId="5" xfId="27" applyFont="1" applyFill="1" applyBorder="1" applyAlignment="1">
      <alignment vertical="center"/>
    </xf>
    <xf numFmtId="0" fontId="5" fillId="0" borderId="5" xfId="27" applyNumberFormat="1" applyFont="1" applyFill="1" applyBorder="1" applyAlignment="1">
      <alignment vertical="center"/>
    </xf>
    <xf numFmtId="0" fontId="5" fillId="0" borderId="5" xfId="27" applyNumberFormat="1" applyFont="1" applyFill="1" applyAlignment="1">
      <alignment vertical="center"/>
    </xf>
    <xf numFmtId="49" fontId="7" fillId="0" borderId="5" xfId="27" applyNumberFormat="1" applyFont="1" applyFill="1" applyBorder="1" applyAlignment="1">
      <alignment horizontal="left" vertical="center" wrapText="1"/>
    </xf>
    <xf numFmtId="167" fontId="7" fillId="0" borderId="5" xfId="27" applyNumberFormat="1" applyFont="1" applyFill="1" applyBorder="1" applyAlignment="1">
      <alignment horizontal="center" vertical="center"/>
    </xf>
    <xf numFmtId="49" fontId="10" fillId="0" borderId="5" xfId="27" applyNumberFormat="1" applyFont="1" applyFill="1" applyBorder="1" applyAlignment="1">
      <alignment vertical="center"/>
    </xf>
    <xf numFmtId="3" fontId="5" fillId="0" borderId="14" xfId="27" applyNumberFormat="1" applyFont="1" applyFill="1" applyBorder="1" applyAlignment="1">
      <alignment horizontal="center" vertical="center"/>
    </xf>
    <xf numFmtId="165" fontId="7" fillId="0" borderId="5" xfId="27" applyNumberFormat="1" applyFont="1" applyFill="1" applyBorder="1" applyAlignment="1">
      <alignment horizontal="center" vertical="center"/>
    </xf>
    <xf numFmtId="49" fontId="43" fillId="0" borderId="5" xfId="27" applyNumberFormat="1" applyFont="1" applyFill="1" applyBorder="1" applyAlignment="1">
      <alignment horizontal="center" wrapText="1"/>
    </xf>
    <xf numFmtId="49" fontId="5" fillId="0" borderId="5" xfId="27" applyNumberFormat="1" applyFont="1" applyFill="1" applyBorder="1" applyAlignment="1">
      <alignment horizontal="center" vertical="center"/>
    </xf>
    <xf numFmtId="167" fontId="5" fillId="0" borderId="5" xfId="27" applyNumberFormat="1" applyFont="1" applyFill="1" applyBorder="1" applyAlignment="1">
      <alignment horizontal="center" vertical="center"/>
    </xf>
    <xf numFmtId="0" fontId="7" fillId="0" borderId="4" xfId="27" applyFont="1" applyFill="1" applyBorder="1" applyAlignment="1"/>
    <xf numFmtId="0" fontId="7" fillId="0" borderId="5" xfId="27" applyNumberFormat="1" applyFont="1" applyFill="1" applyBorder="1" applyAlignment="1"/>
    <xf numFmtId="0" fontId="7" fillId="0" borderId="5" xfId="27" applyNumberFormat="1" applyFont="1" applyFill="1" applyAlignment="1"/>
    <xf numFmtId="49" fontId="5" fillId="0" borderId="5" xfId="27" applyNumberFormat="1" applyFont="1" applyFill="1" applyBorder="1" applyAlignment="1">
      <alignment vertical="center" wrapText="1"/>
    </xf>
    <xf numFmtId="2" fontId="5" fillId="0" borderId="5" xfId="27" applyNumberFormat="1" applyFont="1" applyFill="1" applyBorder="1" applyAlignment="1">
      <alignment horizontal="center" vertical="center"/>
    </xf>
    <xf numFmtId="0" fontId="5" fillId="0" borderId="5" xfId="27" applyFont="1" applyFill="1" applyAlignment="1">
      <alignment vertical="center"/>
    </xf>
    <xf numFmtId="49" fontId="22" fillId="0" borderId="5" xfId="27" applyNumberFormat="1" applyFont="1" applyFill="1" applyBorder="1" applyAlignment="1">
      <alignment horizontal="center" vertical="center"/>
    </xf>
    <xf numFmtId="49" fontId="23" fillId="0" borderId="5" xfId="27" applyNumberFormat="1" applyFont="1" applyFill="1" applyBorder="1" applyAlignment="1">
      <alignment horizontal="center" vertical="center"/>
    </xf>
    <xf numFmtId="0" fontId="5" fillId="0" borderId="5" xfId="27" applyFont="1" applyFill="1" applyBorder="1" applyAlignment="1">
      <alignment horizontal="center" vertical="center"/>
    </xf>
    <xf numFmtId="0" fontId="5" fillId="0" borderId="5" xfId="27" applyFont="1" applyFill="1"/>
    <xf numFmtId="0" fontId="5" fillId="0" borderId="5" xfId="27" applyFont="1" applyFill="1" applyBorder="1"/>
    <xf numFmtId="4" fontId="5" fillId="0" borderId="5" xfId="27" applyNumberFormat="1" applyFont="1" applyFill="1" applyBorder="1" applyAlignment="1"/>
    <xf numFmtId="49" fontId="23" fillId="0" borderId="5" xfId="27" applyNumberFormat="1" applyFont="1" applyFill="1" applyBorder="1" applyAlignment="1">
      <alignment horizontal="center" vertical="center" wrapText="1"/>
    </xf>
    <xf numFmtId="4" fontId="23" fillId="0" borderId="5" xfId="27" applyNumberFormat="1" applyFont="1" applyFill="1" applyBorder="1" applyAlignment="1">
      <alignment horizontal="center" vertical="center"/>
    </xf>
    <xf numFmtId="4" fontId="27" fillId="0" borderId="5" xfId="27" applyNumberFormat="1" applyFont="1" applyFill="1" applyBorder="1" applyAlignment="1">
      <alignment horizontal="center" vertical="center"/>
    </xf>
    <xf numFmtId="4" fontId="25" fillId="0" borderId="5" xfId="27" applyNumberFormat="1" applyFont="1" applyFill="1" applyBorder="1" applyAlignment="1">
      <alignment horizontal="center" vertical="center"/>
    </xf>
    <xf numFmtId="3" fontId="15" fillId="0" borderId="5" xfId="3" applyNumberFormat="1" applyFont="1" applyFill="1" applyBorder="1" applyAlignment="1">
      <alignment horizontal="center" vertical="center"/>
    </xf>
    <xf numFmtId="49" fontId="22" fillId="0" borderId="5" xfId="27" applyNumberFormat="1" applyFont="1" applyFill="1" applyBorder="1" applyAlignment="1">
      <alignment horizontal="center" vertical="center" wrapText="1"/>
    </xf>
    <xf numFmtId="167" fontId="22" fillId="0" borderId="5" xfId="27" applyNumberFormat="1" applyFont="1" applyFill="1" applyBorder="1" applyAlignment="1">
      <alignment horizontal="center" vertical="center"/>
    </xf>
    <xf numFmtId="4" fontId="22" fillId="0" borderId="5" xfId="27" applyNumberFormat="1" applyFont="1" applyFill="1" applyBorder="1" applyAlignment="1">
      <alignment horizontal="center" vertical="center"/>
    </xf>
    <xf numFmtId="167" fontId="23" fillId="0" borderId="5" xfId="27" applyNumberFormat="1" applyFont="1" applyFill="1" applyBorder="1" applyAlignment="1">
      <alignment horizontal="center" vertical="center"/>
    </xf>
    <xf numFmtId="165" fontId="22" fillId="0" borderId="5" xfId="27" applyNumberFormat="1" applyFont="1" applyFill="1" applyBorder="1" applyAlignment="1">
      <alignment horizontal="center" vertical="center"/>
    </xf>
    <xf numFmtId="165" fontId="23" fillId="0" borderId="5" xfId="27" applyNumberFormat="1" applyFont="1" applyFill="1" applyBorder="1" applyAlignment="1">
      <alignment horizontal="center" vertical="center"/>
    </xf>
    <xf numFmtId="3" fontId="23" fillId="0" borderId="5" xfId="27" applyNumberFormat="1" applyFont="1" applyFill="1" applyBorder="1" applyAlignment="1">
      <alignment horizontal="center" vertical="center"/>
    </xf>
    <xf numFmtId="49" fontId="5" fillId="0" borderId="14" xfId="27" applyNumberFormat="1" applyFont="1" applyFill="1" applyBorder="1" applyAlignment="1">
      <alignment horizontal="left" vertical="center" wrapText="1"/>
    </xf>
    <xf numFmtId="49" fontId="5" fillId="0" borderId="14" xfId="27" applyNumberFormat="1" applyFont="1" applyFill="1" applyBorder="1" applyAlignment="1">
      <alignment horizontal="center" vertical="center"/>
    </xf>
    <xf numFmtId="4" fontId="5" fillId="0" borderId="14" xfId="27" applyNumberFormat="1" applyFont="1" applyFill="1" applyBorder="1" applyAlignment="1">
      <alignment horizontal="center" vertical="center"/>
    </xf>
    <xf numFmtId="4" fontId="5" fillId="0" borderId="14" xfId="7" applyNumberFormat="1" applyFont="1" applyFill="1" applyBorder="1" applyAlignment="1">
      <alignment horizontal="center" vertical="center"/>
    </xf>
    <xf numFmtId="0" fontId="5" fillId="0" borderId="15" xfId="27" applyFont="1" applyFill="1" applyBorder="1" applyAlignment="1">
      <alignment horizontal="left" vertical="center" wrapText="1"/>
    </xf>
    <xf numFmtId="3" fontId="5" fillId="0" borderId="15" xfId="27" applyNumberFormat="1" applyFont="1" applyFill="1" applyBorder="1" applyAlignment="1">
      <alignment horizontal="center" vertical="center"/>
    </xf>
    <xf numFmtId="0" fontId="5" fillId="0" borderId="15" xfId="27" applyFont="1" applyFill="1" applyBorder="1" applyAlignment="1"/>
    <xf numFmtId="4" fontId="5" fillId="0" borderId="15" xfId="27" applyNumberFormat="1" applyFont="1" applyFill="1" applyBorder="1" applyAlignment="1">
      <alignment horizontal="center" vertical="center"/>
    </xf>
    <xf numFmtId="49" fontId="5" fillId="5" borderId="5" xfId="27" applyNumberFormat="1" applyFont="1" applyFill="1" applyBorder="1" applyAlignment="1">
      <alignment vertical="center" wrapText="1"/>
    </xf>
    <xf numFmtId="49" fontId="5" fillId="5" borderId="5" xfId="27" applyNumberFormat="1" applyFont="1" applyFill="1" applyBorder="1" applyAlignment="1">
      <alignment horizontal="center" vertical="center" wrapText="1"/>
    </xf>
    <xf numFmtId="0" fontId="5" fillId="5" borderId="5" xfId="27" applyFont="1" applyFill="1" applyBorder="1" applyAlignment="1"/>
    <xf numFmtId="3" fontId="5" fillId="5" borderId="5" xfId="27" applyNumberFormat="1" applyFont="1" applyFill="1" applyBorder="1" applyAlignment="1">
      <alignment horizontal="center" vertical="center"/>
    </xf>
    <xf numFmtId="49" fontId="5" fillId="0" borderId="2" xfId="27" applyNumberFormat="1" applyFont="1" applyFill="1" applyBorder="1" applyAlignment="1">
      <alignment horizontal="center"/>
    </xf>
    <xf numFmtId="49" fontId="5" fillId="0" borderId="5" xfId="27" applyNumberFormat="1" applyFont="1" applyFill="1" applyBorder="1" applyAlignment="1">
      <alignment horizontal="center"/>
    </xf>
    <xf numFmtId="0" fontId="5" fillId="0" borderId="6" xfId="27" applyFont="1" applyFill="1" applyBorder="1" applyAlignment="1"/>
    <xf numFmtId="49" fontId="5" fillId="0" borderId="13" xfId="27" applyNumberFormat="1" applyFont="1" applyFill="1" applyBorder="1" applyAlignment="1">
      <alignment horizontal="center"/>
    </xf>
    <xf numFmtId="0" fontId="6" fillId="0" borderId="5" xfId="27" applyNumberFormat="1" applyFont="1" applyFill="1" applyBorder="1" applyAlignment="1">
      <alignment horizontal="center" vertical="center" readingOrder="1"/>
    </xf>
    <xf numFmtId="0" fontId="5" fillId="0" borderId="5" xfId="27" applyNumberFormat="1" applyFont="1" applyFill="1" applyAlignment="1">
      <alignment horizontal="center"/>
    </xf>
    <xf numFmtId="2" fontId="5" fillId="0" borderId="13" xfId="27" applyNumberFormat="1" applyFont="1" applyFill="1" applyBorder="1" applyAlignment="1">
      <alignment horizontal="center" vertical="center"/>
    </xf>
    <xf numFmtId="49" fontId="22" fillId="0" borderId="23" xfId="27" applyNumberFormat="1" applyFont="1" applyFill="1" applyBorder="1" applyAlignment="1">
      <alignment horizontal="center" vertical="center" wrapText="1"/>
    </xf>
    <xf numFmtId="3" fontId="5" fillId="0" borderId="5" xfId="27" applyNumberFormat="1" applyFont="1" applyFill="1" applyBorder="1" applyAlignment="1"/>
    <xf numFmtId="49" fontId="5" fillId="0" borderId="5" xfId="27" applyNumberFormat="1" applyFont="1" applyFill="1" applyBorder="1" applyAlignment="1">
      <alignment horizontal="left" vertical="center" wrapText="1" indent="1"/>
    </xf>
    <xf numFmtId="2" fontId="5" fillId="0" borderId="5" xfId="27" applyNumberFormat="1" applyFont="1" applyFill="1" applyBorder="1" applyAlignment="1">
      <alignment horizontal="left" vertical="center"/>
    </xf>
    <xf numFmtId="1" fontId="7" fillId="0" borderId="5" xfId="27" applyNumberFormat="1" applyFont="1" applyFill="1" applyBorder="1" applyAlignment="1">
      <alignment horizontal="center" vertical="center"/>
    </xf>
    <xf numFmtId="169" fontId="7" fillId="0" borderId="5" xfId="27" applyNumberFormat="1" applyFont="1" applyFill="1" applyBorder="1" applyAlignment="1">
      <alignment horizontal="center" vertical="center"/>
    </xf>
    <xf numFmtId="1" fontId="23" fillId="0" borderId="5" xfId="27" applyNumberFormat="1" applyFont="1" applyFill="1" applyBorder="1" applyAlignment="1">
      <alignment horizontal="center" vertical="center"/>
    </xf>
    <xf numFmtId="0" fontId="23" fillId="0" borderId="5" xfId="27" applyNumberFormat="1" applyFont="1" applyFill="1" applyAlignment="1">
      <alignment horizontal="center" vertical="center"/>
    </xf>
    <xf numFmtId="49" fontId="7" fillId="5" borderId="5" xfId="27" applyNumberFormat="1" applyFont="1" applyFill="1" applyBorder="1" applyAlignment="1">
      <alignment horizontal="center" vertical="center"/>
    </xf>
    <xf numFmtId="2" fontId="7" fillId="0" borderId="5" xfId="9" applyNumberFormat="1" applyFont="1" applyFill="1" applyAlignment="1">
      <alignment horizontal="center" vertical="center"/>
    </xf>
    <xf numFmtId="0" fontId="7" fillId="0" borderId="5" xfId="27" applyNumberFormat="1" applyFont="1" applyFill="1" applyBorder="1" applyAlignment="1">
      <alignment horizontal="center" vertical="center"/>
    </xf>
    <xf numFmtId="49" fontId="22" fillId="5" borderId="5" xfId="27" applyNumberFormat="1" applyFont="1" applyFill="1" applyBorder="1" applyAlignment="1">
      <alignment vertical="center" wrapText="1"/>
    </xf>
    <xf numFmtId="49" fontId="7" fillId="5" borderId="5" xfId="27" applyNumberFormat="1" applyFont="1" applyFill="1" applyBorder="1" applyAlignment="1">
      <alignment horizontal="center" vertical="center" wrapText="1"/>
    </xf>
    <xf numFmtId="3" fontId="7" fillId="5" borderId="5" xfId="27" applyNumberFormat="1" applyFont="1" applyFill="1" applyBorder="1" applyAlignment="1">
      <alignment horizontal="center" vertical="center"/>
    </xf>
    <xf numFmtId="0" fontId="5" fillId="0" borderId="5" xfId="27" applyFont="1" applyFill="1" applyBorder="1" applyAlignment="1">
      <alignment vertical="center" wrapText="1"/>
    </xf>
    <xf numFmtId="164" fontId="5" fillId="0" borderId="13" xfId="9" applyFont="1" applyFill="1" applyBorder="1" applyAlignment="1">
      <alignment horizontal="center" vertical="center"/>
    </xf>
    <xf numFmtId="49" fontId="7" fillId="0" borderId="14" xfId="27" applyNumberFormat="1" applyFont="1" applyFill="1" applyBorder="1" applyAlignment="1">
      <alignment horizontal="center" vertical="center" wrapText="1"/>
    </xf>
    <xf numFmtId="170" fontId="7" fillId="0" borderId="5" xfId="33" applyNumberFormat="1" applyFont="1" applyFill="1" applyBorder="1" applyAlignment="1">
      <alignment horizontal="center" vertical="center"/>
    </xf>
    <xf numFmtId="49" fontId="7" fillId="5" borderId="5" xfId="27" applyNumberFormat="1" applyFont="1" applyFill="1" applyBorder="1" applyAlignment="1">
      <alignment vertical="center" wrapText="1"/>
    </xf>
    <xf numFmtId="171" fontId="7" fillId="0" borderId="5" xfId="27" applyNumberFormat="1" applyFont="1" applyFill="1" applyBorder="1" applyAlignment="1">
      <alignment horizontal="center" vertical="center"/>
    </xf>
    <xf numFmtId="171" fontId="5" fillId="0" borderId="5" xfId="27" applyNumberFormat="1" applyFont="1" applyFill="1" applyBorder="1" applyAlignment="1">
      <alignment horizontal="center" vertical="center"/>
    </xf>
    <xf numFmtId="0" fontId="5" fillId="0" borderId="14" xfId="27" applyFont="1" applyFill="1" applyBorder="1" applyAlignment="1">
      <alignment horizontal="center"/>
    </xf>
    <xf numFmtId="0" fontId="5" fillId="0" borderId="15" xfId="27" applyFont="1" applyFill="1" applyBorder="1" applyAlignment="1">
      <alignment vertical="center" wrapText="1"/>
    </xf>
    <xf numFmtId="49" fontId="5" fillId="0" borderId="15" xfId="27" applyNumberFormat="1" applyFont="1" applyFill="1" applyBorder="1" applyAlignment="1">
      <alignment horizontal="center" vertical="center" wrapText="1"/>
    </xf>
    <xf numFmtId="2" fontId="5" fillId="0" borderId="15" xfId="27" applyNumberFormat="1" applyFont="1" applyFill="1" applyBorder="1" applyAlignment="1">
      <alignment horizontal="center" vertical="center"/>
    </xf>
    <xf numFmtId="1" fontId="5" fillId="0" borderId="15" xfId="27" applyNumberFormat="1" applyFont="1" applyFill="1" applyBorder="1" applyAlignment="1">
      <alignment horizontal="center" vertical="center"/>
    </xf>
    <xf numFmtId="49" fontId="10" fillId="0" borderId="16" xfId="27" applyNumberFormat="1" applyFont="1" applyFill="1" applyBorder="1" applyAlignment="1">
      <alignment vertical="center" wrapText="1"/>
    </xf>
    <xf numFmtId="0" fontId="10" fillId="0" borderId="16" xfId="27" applyFont="1" applyFill="1" applyBorder="1" applyAlignment="1">
      <alignment vertical="center" wrapText="1"/>
    </xf>
    <xf numFmtId="0" fontId="5" fillId="0" borderId="5" xfId="27" applyFont="1" applyFill="1" applyBorder="1" applyAlignment="1">
      <alignment horizontal="left" vertical="center" wrapText="1"/>
    </xf>
    <xf numFmtId="2" fontId="5" fillId="0" borderId="14" xfId="27" applyNumberFormat="1" applyFont="1" applyFill="1" applyBorder="1" applyAlignment="1">
      <alignment horizontal="center" vertical="center"/>
    </xf>
    <xf numFmtId="1" fontId="5" fillId="0" borderId="14" xfId="27" applyNumberFormat="1" applyFont="1" applyFill="1" applyBorder="1" applyAlignment="1">
      <alignment horizontal="center" vertical="center"/>
    </xf>
    <xf numFmtId="169" fontId="5" fillId="0" borderId="5" xfId="27" applyNumberFormat="1" applyFont="1" applyFill="1" applyBorder="1" applyAlignment="1">
      <alignment horizontal="center" vertical="center"/>
    </xf>
    <xf numFmtId="2" fontId="7" fillId="0" borderId="5" xfId="27" applyNumberFormat="1" applyFont="1" applyFill="1" applyAlignment="1">
      <alignment horizontal="center" vertical="center"/>
    </xf>
    <xf numFmtId="0" fontId="5" fillId="0" borderId="15" xfId="27" applyFont="1" applyFill="1" applyBorder="1" applyAlignment="1">
      <alignment horizontal="center" vertical="center" wrapText="1"/>
    </xf>
    <xf numFmtId="0" fontId="5" fillId="0" borderId="15" xfId="27" applyFont="1" applyFill="1" applyBorder="1" applyAlignment="1">
      <alignment horizontal="center" vertical="center"/>
    </xf>
    <xf numFmtId="49" fontId="10" fillId="0" borderId="15" xfId="27" applyNumberFormat="1" applyFont="1" applyFill="1" applyBorder="1" applyAlignment="1">
      <alignment vertical="center" wrapText="1"/>
    </xf>
    <xf numFmtId="0" fontId="5" fillId="0" borderId="5" xfId="27" applyFont="1" applyFill="1" applyBorder="1" applyAlignment="1">
      <alignment vertical="top" wrapText="1"/>
    </xf>
    <xf numFmtId="49" fontId="6" fillId="0" borderId="5" xfId="27" applyNumberFormat="1" applyFont="1" applyFill="1" applyBorder="1" applyAlignment="1">
      <alignment horizontal="center" vertical="center" wrapText="1"/>
    </xf>
    <xf numFmtId="49" fontId="7" fillId="0" borderId="13" xfId="27" applyNumberFormat="1" applyFont="1" applyFill="1" applyBorder="1" applyAlignment="1">
      <alignment horizontal="center" vertical="center"/>
    </xf>
    <xf numFmtId="0" fontId="7" fillId="0" borderId="13" xfId="27" applyFont="1" applyFill="1" applyBorder="1" applyAlignment="1">
      <alignment horizontal="center" vertical="center"/>
    </xf>
    <xf numFmtId="49" fontId="8" fillId="0" borderId="5" xfId="27" applyNumberFormat="1" applyFont="1" applyFill="1" applyBorder="1" applyAlignment="1">
      <alignment vertical="center"/>
    </xf>
    <xf numFmtId="0" fontId="7" fillId="0" borderId="5" xfId="27" applyFont="1" applyFill="1" applyBorder="1" applyAlignment="1">
      <alignment horizontal="center" vertical="center"/>
    </xf>
    <xf numFmtId="49" fontId="10" fillId="0" borderId="24" xfId="27" applyNumberFormat="1" applyFont="1" applyFill="1" applyBorder="1" applyAlignment="1">
      <alignment vertical="center"/>
    </xf>
    <xf numFmtId="3" fontId="5" fillId="0" borderId="24" xfId="27" applyNumberFormat="1" applyFont="1" applyFill="1" applyBorder="1" applyAlignment="1">
      <alignment horizontal="center" vertical="center"/>
    </xf>
    <xf numFmtId="49" fontId="5" fillId="5" borderId="5" xfId="27" applyNumberFormat="1" applyFont="1" applyFill="1" applyAlignment="1">
      <alignment horizontal="center"/>
    </xf>
    <xf numFmtId="49" fontId="5" fillId="5" borderId="5" xfId="27" applyNumberFormat="1" applyFont="1" applyFill="1" applyBorder="1" applyAlignment="1">
      <alignment horizontal="center" vertical="center"/>
    </xf>
    <xf numFmtId="4" fontId="5" fillId="5" borderId="5" xfId="27" applyNumberFormat="1" applyFont="1" applyFill="1" applyBorder="1" applyAlignment="1">
      <alignment horizontal="center" vertical="center"/>
    </xf>
    <xf numFmtId="167" fontId="5" fillId="5" borderId="5" xfId="27" applyNumberFormat="1" applyFont="1" applyFill="1" applyBorder="1" applyAlignment="1">
      <alignment horizontal="center" vertical="center"/>
    </xf>
    <xf numFmtId="49" fontId="7" fillId="5" borderId="24" xfId="27" applyNumberFormat="1" applyFont="1" applyFill="1" applyBorder="1" applyAlignment="1">
      <alignment horizontal="center" vertical="center"/>
    </xf>
    <xf numFmtId="49" fontId="5" fillId="5" borderId="5" xfId="27" applyNumberFormat="1" applyFont="1" applyFill="1" applyBorder="1" applyAlignment="1"/>
    <xf numFmtId="2" fontId="5" fillId="5" borderId="5" xfId="27" applyNumberFormat="1" applyFont="1" applyFill="1" applyBorder="1" applyAlignment="1">
      <alignment horizontal="center" vertical="center"/>
    </xf>
    <xf numFmtId="171" fontId="5" fillId="5" borderId="5" xfId="27" applyNumberFormat="1" applyFont="1" applyFill="1" applyBorder="1" applyAlignment="1">
      <alignment horizontal="center" vertical="center"/>
    </xf>
    <xf numFmtId="2" fontId="5" fillId="5" borderId="5" xfId="27" applyNumberFormat="1" applyFont="1" applyFill="1" applyBorder="1" applyAlignment="1">
      <alignment horizontal="center" vertical="center" wrapText="1"/>
    </xf>
    <xf numFmtId="4" fontId="5" fillId="5" borderId="5" xfId="27" applyNumberFormat="1" applyFont="1" applyFill="1" applyBorder="1" applyAlignment="1">
      <alignment horizontal="center" vertical="center" wrapText="1"/>
    </xf>
    <xf numFmtId="172" fontId="5" fillId="0" borderId="5" xfId="27" applyNumberFormat="1" applyFont="1" applyFill="1" applyBorder="1" applyAlignment="1">
      <alignment horizontal="center" vertical="center"/>
    </xf>
    <xf numFmtId="172" fontId="7" fillId="0" borderId="5" xfId="33" applyNumberFormat="1" applyFont="1" applyFill="1" applyBorder="1" applyAlignment="1">
      <alignment horizontal="center" vertical="center"/>
    </xf>
    <xf numFmtId="49" fontId="10" fillId="5" borderId="24" xfId="27" applyNumberFormat="1" applyFont="1" applyFill="1" applyBorder="1" applyAlignment="1">
      <alignment vertical="center"/>
    </xf>
    <xf numFmtId="49" fontId="7" fillId="5" borderId="24" xfId="27" applyNumberFormat="1" applyFont="1" applyFill="1" applyBorder="1" applyAlignment="1">
      <alignment horizontal="center" vertical="center" wrapText="1"/>
    </xf>
    <xf numFmtId="2" fontId="7" fillId="5" borderId="24" xfId="27" applyNumberFormat="1" applyFont="1" applyFill="1" applyBorder="1" applyAlignment="1">
      <alignment horizontal="center" vertical="center"/>
    </xf>
    <xf numFmtId="49" fontId="7" fillId="5" borderId="5" xfId="27" applyNumberFormat="1" applyFont="1" applyFill="1" applyBorder="1" applyAlignment="1"/>
    <xf numFmtId="4" fontId="7" fillId="5" borderId="5" xfId="27" applyNumberFormat="1" applyFont="1" applyFill="1" applyBorder="1" applyAlignment="1">
      <alignment horizontal="center" vertical="center"/>
    </xf>
    <xf numFmtId="49" fontId="5" fillId="5" borderId="24" xfId="27" applyNumberFormat="1" applyFont="1" applyFill="1" applyBorder="1" applyAlignment="1">
      <alignment horizontal="center" vertical="center"/>
    </xf>
    <xf numFmtId="49" fontId="5" fillId="5" borderId="24" xfId="27" applyNumberFormat="1" applyFont="1" applyFill="1" applyBorder="1" applyAlignment="1">
      <alignment horizontal="center" vertical="center" wrapText="1"/>
    </xf>
    <xf numFmtId="4" fontId="5" fillId="5" borderId="24" xfId="27" applyNumberFormat="1" applyFont="1" applyFill="1" applyBorder="1" applyAlignment="1">
      <alignment horizontal="center" vertical="center"/>
    </xf>
    <xf numFmtId="49" fontId="45" fillId="5" borderId="5" xfId="27" applyNumberFormat="1" applyFont="1" applyFill="1" applyBorder="1" applyAlignment="1">
      <alignment vertical="center" wrapText="1"/>
    </xf>
    <xf numFmtId="0" fontId="5" fillId="5" borderId="4" xfId="27" applyFont="1" applyFill="1" applyBorder="1" applyAlignment="1"/>
    <xf numFmtId="167" fontId="7" fillId="5" borderId="5" xfId="27" applyNumberFormat="1" applyFont="1" applyFill="1" applyBorder="1" applyAlignment="1">
      <alignment horizontal="center" vertical="center"/>
    </xf>
    <xf numFmtId="0" fontId="5" fillId="5" borderId="5" xfId="27" applyNumberFormat="1" applyFont="1" applyFill="1" applyAlignment="1"/>
    <xf numFmtId="169" fontId="5" fillId="5" borderId="5" xfId="27" applyNumberFormat="1" applyFont="1" applyFill="1" applyBorder="1" applyAlignment="1">
      <alignment horizontal="center" vertical="center"/>
    </xf>
    <xf numFmtId="49" fontId="7" fillId="0" borderId="24" xfId="27" applyNumberFormat="1" applyFont="1" applyFill="1" applyBorder="1" applyAlignment="1">
      <alignment horizontal="center" vertical="center"/>
    </xf>
    <xf numFmtId="49" fontId="7" fillId="0" borderId="24" xfId="27" applyNumberFormat="1" applyFont="1" applyFill="1" applyBorder="1" applyAlignment="1">
      <alignment horizontal="center" vertical="center" wrapText="1"/>
    </xf>
    <xf numFmtId="4" fontId="7" fillId="0" borderId="24" xfId="27" applyNumberFormat="1" applyFont="1" applyFill="1" applyBorder="1" applyAlignment="1">
      <alignment horizontal="center" vertical="center"/>
    </xf>
    <xf numFmtId="2" fontId="5" fillId="0" borderId="5" xfId="9" applyNumberFormat="1" applyFont="1" applyFill="1" applyAlignment="1">
      <alignment horizontal="center" vertical="center"/>
    </xf>
    <xf numFmtId="49" fontId="5" fillId="0" borderId="24" xfId="27" applyNumberFormat="1" applyFont="1" applyFill="1" applyBorder="1" applyAlignment="1">
      <alignment horizontal="center" vertical="center" wrapText="1"/>
    </xf>
    <xf numFmtId="2" fontId="7" fillId="0" borderId="24" xfId="27" applyNumberFormat="1" applyFont="1" applyFill="1" applyBorder="1" applyAlignment="1">
      <alignment horizontal="center" vertical="center"/>
    </xf>
    <xf numFmtId="0" fontId="5" fillId="5" borderId="5" xfId="27" applyNumberFormat="1" applyFont="1" applyFill="1" applyBorder="1" applyAlignment="1"/>
    <xf numFmtId="49" fontId="5" fillId="5" borderId="5" xfId="27" applyNumberFormat="1" applyFont="1" applyFill="1" applyBorder="1" applyAlignment="1">
      <alignment horizontal="left" vertical="center" wrapText="1"/>
    </xf>
    <xf numFmtId="49" fontId="5" fillId="5" borderId="5" xfId="27" applyNumberFormat="1" applyFont="1" applyFill="1" applyAlignment="1"/>
    <xf numFmtId="49" fontId="5" fillId="0" borderId="5" xfId="27" applyNumberFormat="1" applyFont="1" applyFill="1" applyAlignment="1">
      <alignment horizontal="center"/>
    </xf>
    <xf numFmtId="0" fontId="5" fillId="0" borderId="5" xfId="7" applyNumberFormat="1" applyFont="1" applyAlignment="1">
      <alignment vertical="center"/>
    </xf>
    <xf numFmtId="49" fontId="5" fillId="2" borderId="12" xfId="7" applyNumberFormat="1" applyFont="1" applyFill="1" applyBorder="1" applyAlignment="1">
      <alignment wrapText="1"/>
    </xf>
    <xf numFmtId="49" fontId="37" fillId="2" borderId="12" xfId="25" applyNumberFormat="1" applyFill="1" applyBorder="1" applyAlignment="1">
      <alignment horizontal="center" vertical="center"/>
    </xf>
    <xf numFmtId="0" fontId="5" fillId="0" borderId="5" xfId="7" applyNumberFormat="1" applyFont="1" applyBorder="1" applyAlignment="1"/>
    <xf numFmtId="0" fontId="9" fillId="2" borderId="5" xfId="7" applyFont="1" applyFill="1" applyBorder="1" applyAlignment="1">
      <alignment horizontal="center" vertical="center" wrapText="1"/>
    </xf>
    <xf numFmtId="0" fontId="23" fillId="0" borderId="5" xfId="7" applyFont="1" applyFill="1" applyBorder="1" applyAlignment="1">
      <alignment horizontal="center" vertical="center" wrapText="1"/>
    </xf>
    <xf numFmtId="0" fontId="5" fillId="0" borderId="5" xfId="7" applyFont="1" applyFill="1" applyBorder="1" applyAlignment="1">
      <alignment horizontal="center" vertical="center" wrapText="1"/>
    </xf>
    <xf numFmtId="0" fontId="5" fillId="0" borderId="5" xfId="27" applyFont="1" applyFill="1" applyBorder="1" applyAlignment="1">
      <alignment horizontal="center"/>
    </xf>
    <xf numFmtId="1" fontId="5" fillId="0" borderId="5" xfId="7" applyNumberFormat="1" applyFont="1" applyFill="1" applyBorder="1" applyAlignment="1">
      <alignment horizontal="center" vertical="center"/>
    </xf>
    <xf numFmtId="49" fontId="6" fillId="2" borderId="5" xfId="7" applyNumberFormat="1" applyFont="1" applyFill="1" applyBorder="1" applyAlignment="1">
      <alignment horizontal="left" vertical="center" wrapText="1"/>
    </xf>
    <xf numFmtId="49" fontId="5" fillId="0" borderId="5" xfId="34" applyNumberFormat="1" applyFont="1" applyFill="1" applyBorder="1" applyAlignment="1">
      <alignment horizontal="center" vertical="center"/>
    </xf>
    <xf numFmtId="49" fontId="22" fillId="5" borderId="5" xfId="27" applyNumberFormat="1" applyFont="1" applyFill="1" applyBorder="1" applyAlignment="1">
      <alignment horizontal="center" vertical="center"/>
    </xf>
    <xf numFmtId="173" fontId="7" fillId="0" borderId="5" xfId="27" applyNumberFormat="1" applyFont="1" applyFill="1" applyBorder="1" applyAlignment="1">
      <alignment horizontal="center" vertical="center"/>
    </xf>
    <xf numFmtId="174" fontId="7" fillId="0" borderId="5" xfId="27" applyNumberFormat="1" applyFont="1" applyFill="1" applyBorder="1" applyAlignment="1">
      <alignment horizontal="center" vertical="center"/>
    </xf>
    <xf numFmtId="49" fontId="22" fillId="0" borderId="5" xfId="27" applyNumberFormat="1" applyFont="1" applyFill="1" applyBorder="1" applyAlignment="1">
      <alignment horizontal="left" vertical="center" wrapText="1" indent="2"/>
    </xf>
    <xf numFmtId="49" fontId="5" fillId="0" borderId="5" xfId="27" applyNumberFormat="1" applyFont="1" applyFill="1" applyBorder="1" applyAlignment="1">
      <alignment horizontal="left" vertical="center" wrapText="1" indent="2"/>
    </xf>
    <xf numFmtId="49" fontId="23" fillId="0" borderId="5" xfId="27" applyNumberFormat="1" applyFont="1" applyFill="1" applyBorder="1" applyAlignment="1">
      <alignment horizontal="left" vertical="center" wrapText="1" indent="2"/>
    </xf>
    <xf numFmtId="49" fontId="7" fillId="0" borderId="5" xfId="27" applyNumberFormat="1" applyFont="1" applyFill="1" applyBorder="1" applyAlignment="1">
      <alignment horizontal="left" vertical="center" wrapText="1" indent="3"/>
    </xf>
    <xf numFmtId="49" fontId="5" fillId="0" borderId="5" xfId="27" applyNumberFormat="1" applyFont="1" applyFill="1" applyBorder="1" applyAlignment="1">
      <alignment horizontal="left" vertical="center" wrapText="1" indent="3"/>
    </xf>
    <xf numFmtId="49" fontId="22" fillId="0" borderId="5" xfId="27" applyNumberFormat="1" applyFont="1" applyFill="1" applyBorder="1" applyAlignment="1">
      <alignment horizontal="left" vertical="center" wrapText="1" indent="1"/>
    </xf>
    <xf numFmtId="49" fontId="23" fillId="0" borderId="5" xfId="27" applyNumberFormat="1" applyFont="1" applyFill="1" applyBorder="1" applyAlignment="1">
      <alignment horizontal="left" vertical="center" wrapText="1" indent="1"/>
    </xf>
    <xf numFmtId="49" fontId="22" fillId="5" borderId="5" xfId="27" applyNumberFormat="1" applyFont="1" applyFill="1" applyBorder="1" applyAlignment="1">
      <alignment horizontal="left" vertical="center" wrapText="1" indent="1"/>
    </xf>
    <xf numFmtId="49" fontId="23" fillId="5" borderId="5" xfId="27" applyNumberFormat="1" applyFont="1" applyFill="1" applyBorder="1" applyAlignment="1">
      <alignment horizontal="left" vertical="center" wrapText="1" indent="1"/>
    </xf>
    <xf numFmtId="49" fontId="7" fillId="0" borderId="5" xfId="27" applyNumberFormat="1" applyFont="1" applyFill="1" applyBorder="1" applyAlignment="1">
      <alignment horizontal="left" vertical="center" wrapText="1" indent="1"/>
    </xf>
    <xf numFmtId="165" fontId="22" fillId="5" borderId="5" xfId="27" applyNumberFormat="1" applyFont="1" applyFill="1" applyBorder="1" applyAlignment="1">
      <alignment horizontal="center" vertical="center"/>
    </xf>
    <xf numFmtId="2" fontId="7" fillId="5" borderId="5" xfId="7" applyNumberFormat="1" applyFont="1" applyFill="1" applyBorder="1" applyAlignment="1">
      <alignment horizontal="center" vertical="center"/>
    </xf>
    <xf numFmtId="3" fontId="7" fillId="0" borderId="5" xfId="7" applyNumberFormat="1" applyFont="1" applyFill="1" applyBorder="1" applyAlignment="1">
      <alignment horizontal="center" vertical="center"/>
    </xf>
    <xf numFmtId="49" fontId="22" fillId="5" borderId="5" xfId="27" applyNumberFormat="1" applyFont="1" applyFill="1" applyBorder="1" applyAlignment="1">
      <alignment horizontal="left" vertical="center" wrapText="1"/>
    </xf>
    <xf numFmtId="49" fontId="5" fillId="2" borderId="13" xfId="27" applyNumberFormat="1" applyFont="1" applyFill="1" applyBorder="1" applyAlignment="1">
      <alignment horizontal="center" vertical="center"/>
    </xf>
    <xf numFmtId="49" fontId="5" fillId="3" borderId="19" xfId="7" applyNumberFormat="1" applyFont="1" applyFill="1" applyBorder="1" applyAlignment="1">
      <alignment horizontal="left" vertical="center" wrapText="1"/>
    </xf>
    <xf numFmtId="0" fontId="5" fillId="3" borderId="19" xfId="7" applyFont="1" applyFill="1" applyBorder="1" applyAlignment="1">
      <alignment horizontal="left" vertical="center" wrapText="1"/>
    </xf>
    <xf numFmtId="49" fontId="5" fillId="3" borderId="5" xfId="7" applyNumberFormat="1" applyFont="1" applyFill="1" applyBorder="1" applyAlignment="1">
      <alignment horizontal="left" vertical="top" wrapText="1"/>
    </xf>
    <xf numFmtId="0" fontId="5" fillId="3" borderId="5" xfId="7" applyFont="1" applyFill="1" applyBorder="1" applyAlignment="1">
      <alignment horizontal="left" vertical="top" wrapText="1"/>
    </xf>
    <xf numFmtId="0" fontId="7" fillId="2" borderId="2" xfId="6" applyFont="1" applyFill="1" applyBorder="1" applyAlignment="1">
      <alignment horizontal="left"/>
    </xf>
    <xf numFmtId="0" fontId="18" fillId="2" borderId="5" xfId="6" applyFont="1" applyFill="1" applyBorder="1" applyAlignment="1">
      <alignment horizontal="center" vertical="center" wrapText="1"/>
    </xf>
    <xf numFmtId="49" fontId="6" fillId="7" borderId="11" xfId="6" applyNumberFormat="1" applyFont="1" applyFill="1" applyBorder="1" applyAlignment="1">
      <alignment horizontal="left" vertical="center"/>
    </xf>
    <xf numFmtId="49" fontId="7" fillId="0" borderId="5" xfId="6" applyNumberFormat="1" applyFont="1" applyFill="1" applyBorder="1" applyAlignment="1">
      <alignment horizontal="left" vertical="center" wrapText="1"/>
    </xf>
    <xf numFmtId="49" fontId="7" fillId="3" borderId="11" xfId="6" applyNumberFormat="1" applyFont="1" applyFill="1" applyBorder="1" applyAlignment="1">
      <alignment horizontal="left" vertical="center"/>
    </xf>
    <xf numFmtId="49" fontId="5" fillId="2" borderId="12" xfId="6" applyNumberFormat="1" applyFont="1" applyFill="1" applyBorder="1" applyAlignment="1">
      <alignment horizontal="left" vertical="center" wrapText="1"/>
    </xf>
    <xf numFmtId="0" fontId="5" fillId="2" borderId="12" xfId="6" applyFont="1" applyFill="1" applyBorder="1" applyAlignment="1">
      <alignment horizontal="left" vertical="center" wrapText="1"/>
    </xf>
    <xf numFmtId="49" fontId="43" fillId="0" borderId="5" xfId="6" applyNumberFormat="1" applyFont="1" applyFill="1" applyBorder="1" applyAlignment="1">
      <alignment horizontal="left" vertical="center" wrapText="1"/>
    </xf>
    <xf numFmtId="49" fontId="22" fillId="3" borderId="11" xfId="6" applyNumberFormat="1" applyFont="1" applyFill="1" applyBorder="1" applyAlignment="1">
      <alignment horizontal="left" vertical="center"/>
    </xf>
    <xf numFmtId="49" fontId="10" fillId="0" borderId="16" xfId="27" applyNumberFormat="1" applyFont="1" applyFill="1" applyBorder="1" applyAlignment="1">
      <alignment horizontal="left" vertical="center" wrapText="1"/>
    </xf>
    <xf numFmtId="0" fontId="10" fillId="0" borderId="16" xfId="27" applyFont="1" applyFill="1" applyBorder="1" applyAlignment="1">
      <alignment horizontal="left" vertical="center" wrapText="1"/>
    </xf>
    <xf numFmtId="49" fontId="23" fillId="0" borderId="17" xfId="27" applyNumberFormat="1" applyFont="1" applyFill="1" applyBorder="1" applyAlignment="1">
      <alignment horizontal="left" vertical="top" wrapText="1"/>
    </xf>
    <xf numFmtId="49" fontId="23" fillId="0" borderId="17" xfId="27" applyNumberFormat="1" applyFont="1" applyFill="1" applyBorder="1" applyAlignment="1">
      <alignment horizontal="left" wrapText="1"/>
    </xf>
    <xf numFmtId="49" fontId="23" fillId="0" borderId="5" xfId="27" applyNumberFormat="1" applyFont="1" applyFill="1" applyBorder="1" applyAlignment="1">
      <alignment horizontal="left" wrapText="1"/>
    </xf>
    <xf numFmtId="49" fontId="23" fillId="5" borderId="17" xfId="27" applyNumberFormat="1" applyFont="1" applyFill="1" applyBorder="1" applyAlignment="1">
      <alignment horizontal="left" vertical="top" wrapText="1"/>
    </xf>
    <xf numFmtId="49" fontId="5" fillId="2" borderId="12" xfId="7" applyNumberFormat="1" applyFont="1" applyFill="1" applyBorder="1" applyAlignment="1">
      <alignment horizontal="left" vertical="center" wrapText="1"/>
    </xf>
    <xf numFmtId="0" fontId="5" fillId="2" borderId="12" xfId="7" applyFont="1" applyFill="1" applyBorder="1" applyAlignment="1">
      <alignment horizontal="left" vertical="center" wrapText="1"/>
    </xf>
    <xf numFmtId="0" fontId="7" fillId="2" borderId="2" xfId="7" applyFont="1" applyFill="1" applyBorder="1" applyAlignment="1">
      <alignment horizontal="left"/>
    </xf>
    <xf numFmtId="49" fontId="6" fillId="6" borderId="11" xfId="7" applyNumberFormat="1" applyFont="1" applyFill="1" applyBorder="1" applyAlignment="1">
      <alignment horizontal="left" vertical="center"/>
    </xf>
    <xf numFmtId="0" fontId="6" fillId="6" borderId="11" xfId="7" applyFont="1" applyFill="1" applyBorder="1" applyAlignment="1">
      <alignment horizontal="left" vertical="center"/>
    </xf>
    <xf numFmtId="49" fontId="7" fillId="3" borderId="11" xfId="7" applyNumberFormat="1" applyFont="1" applyFill="1" applyBorder="1" applyAlignment="1">
      <alignment horizontal="left" vertical="center"/>
    </xf>
    <xf numFmtId="0" fontId="7" fillId="3" borderId="11" xfId="7" applyFont="1" applyFill="1" applyBorder="1" applyAlignment="1">
      <alignment horizontal="left" vertical="center"/>
    </xf>
    <xf numFmtId="0" fontId="18" fillId="2" borderId="5" xfId="7" applyFont="1" applyFill="1" applyBorder="1" applyAlignment="1">
      <alignment horizontal="right" wrapText="1"/>
    </xf>
    <xf numFmtId="49" fontId="27" fillId="2" borderId="5" xfId="7" applyNumberFormat="1" applyFont="1" applyFill="1" applyBorder="1" applyAlignment="1">
      <alignment horizontal="left" wrapText="1"/>
    </xf>
    <xf numFmtId="0" fontId="7" fillId="2" borderId="3" xfId="7" applyFont="1" applyFill="1" applyBorder="1" applyAlignment="1">
      <alignment horizontal="left"/>
    </xf>
    <xf numFmtId="0" fontId="18" fillId="2" borderId="5" xfId="7" applyFont="1" applyFill="1" applyBorder="1" applyAlignment="1">
      <alignment horizontal="right" vertical="center" wrapText="1"/>
    </xf>
    <xf numFmtId="49" fontId="5" fillId="2" borderId="5" xfId="7" applyNumberFormat="1" applyFont="1" applyFill="1" applyBorder="1" applyAlignment="1">
      <alignment horizontal="left" wrapText="1"/>
    </xf>
    <xf numFmtId="0" fontId="18" fillId="2" borderId="5" xfId="7" applyFont="1" applyFill="1" applyBorder="1" applyAlignment="1">
      <alignment horizontal="center" wrapText="1"/>
    </xf>
    <xf numFmtId="49" fontId="7" fillId="6" borderId="11" xfId="7" applyNumberFormat="1" applyFont="1" applyFill="1" applyBorder="1" applyAlignment="1">
      <alignment horizontal="left" vertical="center"/>
    </xf>
    <xf numFmtId="0" fontId="7" fillId="6" borderId="11" xfId="7" applyFont="1" applyFill="1" applyBorder="1" applyAlignment="1">
      <alignment horizontal="left" vertical="center"/>
    </xf>
    <xf numFmtId="0" fontId="18" fillId="2" borderId="5" xfId="7" applyFont="1" applyFill="1" applyBorder="1" applyAlignment="1">
      <alignment horizontal="center" vertical="center" wrapText="1"/>
    </xf>
    <xf numFmtId="49" fontId="21" fillId="2" borderId="16" xfId="7" applyNumberFormat="1" applyFont="1" applyFill="1" applyBorder="1" applyAlignment="1">
      <alignment horizontal="left" vertical="center" wrapText="1"/>
    </xf>
    <xf numFmtId="0" fontId="21" fillId="2" borderId="16" xfId="7" applyFont="1" applyFill="1" applyBorder="1" applyAlignment="1">
      <alignment horizontal="left" vertical="center" wrapText="1"/>
    </xf>
    <xf numFmtId="49" fontId="5" fillId="2" borderId="5" xfId="7" applyNumberFormat="1" applyFont="1" applyFill="1" applyBorder="1" applyAlignment="1">
      <alignment horizontal="left" vertical="top" wrapText="1"/>
    </xf>
    <xf numFmtId="0" fontId="5" fillId="2" borderId="5" xfId="7" applyFont="1" applyFill="1" applyBorder="1" applyAlignment="1">
      <alignment horizontal="left" vertical="top" wrapText="1"/>
    </xf>
  </cellXfs>
  <cellStyles count="35">
    <cellStyle name="Comma 2" xfId="9" xr:uid="{DBC98C88-A00A-4A38-97D8-C84349C17728}"/>
    <cellStyle name="Comma 3" xfId="12" xr:uid="{00000000-0005-0000-0000-000039000000}"/>
    <cellStyle name="Comma 4" xfId="20" xr:uid="{00000000-0005-0000-0000-000041000000}"/>
    <cellStyle name="Comma 5" xfId="23" xr:uid="{00000000-0005-0000-0000-000044000000}"/>
    <cellStyle name="Comma 6" xfId="31" xr:uid="{00000000-0005-0000-0000-00004D000000}"/>
    <cellStyle name="Excel Built-in Normal" xfId="16" xr:uid="{00000000-0005-0000-0000-000000000000}"/>
    <cellStyle name="Hyperlink 2" xfId="25" xr:uid="{5565AEAB-9C13-45E2-87C8-1DB78D1A6793}"/>
    <cellStyle name="Hyperlink 3" xfId="30" xr:uid="{00000000-0005-0000-0000-00004E000000}"/>
    <cellStyle name="Normal 2" xfId="7" xr:uid="{7B111E57-C652-48A0-B098-B54FFBFF0572}"/>
    <cellStyle name="Normal 2 2" xfId="34" xr:uid="{C282E5F7-A3B7-458B-956C-92BDFE54B3F2}"/>
    <cellStyle name="Normal 2 3" xfId="2" xr:uid="{00000000-0005-0000-0000-000000000000}"/>
    <cellStyle name="Normal 3" xfId="8" xr:uid="{E86645A8-2D0E-4E1D-BC7E-C3A9D828091B}"/>
    <cellStyle name="Normal 3 2" xfId="27" xr:uid="{6C624E97-976C-44C0-A090-07181BDF6AF2}"/>
    <cellStyle name="Normal 4" xfId="11" xr:uid="{00000000-0005-0000-0000-00003C000000}"/>
    <cellStyle name="Normal 5" xfId="19" xr:uid="{00000000-0005-0000-0000-000043000000}"/>
    <cellStyle name="Normal 6" xfId="22" xr:uid="{00000000-0005-0000-0000-000046000000}"/>
    <cellStyle name="Normal 7" xfId="26" xr:uid="{39985078-0B51-4934-9044-ABF7F9CC8833}"/>
    <cellStyle name="Normal 8" xfId="28" xr:uid="{00000000-0005-0000-0000-00004C000000}"/>
    <cellStyle name="Normal 9" xfId="29" xr:uid="{00000000-0005-0000-0000-00004F000000}"/>
    <cellStyle name="Normale 3 2" xfId="15" xr:uid="{00000000-0005-0000-0000-000003000000}"/>
    <cellStyle name="Percent 2" xfId="10" xr:uid="{C98CFE61-2B6C-4464-9887-59C8B5306E19}"/>
    <cellStyle name="Percent 3" xfId="18" xr:uid="{00000000-0005-0000-0000-00003E000000}"/>
    <cellStyle name="Percent 4" xfId="21" xr:uid="{00000000-0005-0000-0000-000044000000}"/>
    <cellStyle name="Percent 5" xfId="24" xr:uid="{00000000-0005-0000-0000-000047000000}"/>
    <cellStyle name="Percent 6" xfId="32" xr:uid="{00000000-0005-0000-0000-000050000000}"/>
    <cellStyle name="Percent 7" xfId="33" xr:uid="{55E684BC-2EFA-4535-960D-AE75549934A9}"/>
    <cellStyle name="Обычный" xfId="0" builtinId="0"/>
    <cellStyle name="Обычный 15" xfId="3" xr:uid="{00000000-0005-0000-0000-000003000000}"/>
    <cellStyle name="Обычный 2" xfId="5" xr:uid="{00000000-0005-0000-0000-000004000000}"/>
    <cellStyle name="Обычный 2 2" xfId="13" xr:uid="{00000000-0005-0000-0000-000008000000}"/>
    <cellStyle name="Обычный 3" xfId="1" xr:uid="{00000000-0005-0000-0000-000031000000}"/>
    <cellStyle name="Обычный 4" xfId="6" xr:uid="{00000000-0005-0000-0000-000034000000}"/>
    <cellStyle name="Обычный 4 2" xfId="17" xr:uid="{00000000-0005-0000-0000-00000A000000}"/>
    <cellStyle name="Обычный 4 3" xfId="14" xr:uid="{00000000-0005-0000-0000-000009000000}"/>
    <cellStyle name="Процентный 2" xfId="4" xr:uid="{00000000-0005-0000-0000-00003400000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223962"/>
      <rgbColor rgb="FFE7E6E6"/>
      <rgbColor rgb="FFFF0000"/>
      <rgbColor rgb="FF0563C1"/>
      <rgbColor rgb="FF0070C0"/>
      <rgbColor rgb="FF335593"/>
      <rgbColor rgb="FFD9E1F2"/>
      <rgbColor rgb="FF002060"/>
      <rgbColor rgb="FF4472C4"/>
      <rgbColor rgb="FF5B9BD5"/>
      <rgbColor rgb="FFD9E2F3"/>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114709</xdr:colOff>
      <xdr:row>1</xdr:row>
      <xdr:rowOff>1</xdr:rowOff>
    </xdr:from>
    <xdr:to>
      <xdr:col>1</xdr:col>
      <xdr:colOff>1863252</xdr:colOff>
      <xdr:row>3</xdr:row>
      <xdr:rowOff>72571</xdr:rowOff>
    </xdr:to>
    <xdr:pic>
      <xdr:nvPicPr>
        <xdr:cNvPr id="2" name="Picture 1">
          <a:extLst>
            <a:ext uri="{FF2B5EF4-FFF2-40B4-BE49-F238E27FC236}">
              <a16:creationId xmlns:a16="http://schemas.microsoft.com/office/drawing/2014/main" id="{AA953A95-C498-42B5-BCC6-36A9A47025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059" y="190501"/>
          <a:ext cx="1748543" cy="453570"/>
        </a:xfrm>
        <a:prstGeom prst="rect">
          <a:avLst/>
        </a:prstGeom>
        <a:ln w="12700" cap="flat">
          <a:noFill/>
          <a:miter lim="400000"/>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109446</xdr:colOff>
      <xdr:row>1</xdr:row>
      <xdr:rowOff>44822</xdr:rowOff>
    </xdr:from>
    <xdr:to>
      <xdr:col>1</xdr:col>
      <xdr:colOff>1758833</xdr:colOff>
      <xdr:row>2</xdr:row>
      <xdr:rowOff>215969</xdr:rowOff>
    </xdr:to>
    <xdr:pic>
      <xdr:nvPicPr>
        <xdr:cNvPr id="2" name="Picture 1">
          <a:extLst>
            <a:ext uri="{FF2B5EF4-FFF2-40B4-BE49-F238E27FC236}">
              <a16:creationId xmlns:a16="http://schemas.microsoft.com/office/drawing/2014/main" id="{70485193-8752-4D2D-B189-C76B7047F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914" y="301524"/>
          <a:ext cx="1649387" cy="427849"/>
        </a:xfrm>
        <a:prstGeom prst="rect">
          <a:avLst/>
        </a:prstGeom>
        <a:ln w="12700" cap="flat">
          <a:noFill/>
          <a:miter lim="400000"/>
        </a:ln>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96252</xdr:colOff>
      <xdr:row>1</xdr:row>
      <xdr:rowOff>0</xdr:rowOff>
    </xdr:from>
    <xdr:to>
      <xdr:col>1</xdr:col>
      <xdr:colOff>1727204</xdr:colOff>
      <xdr:row>2</xdr:row>
      <xdr:rowOff>169067</xdr:rowOff>
    </xdr:to>
    <xdr:pic>
      <xdr:nvPicPr>
        <xdr:cNvPr id="2" name="Picture 1">
          <a:extLst>
            <a:ext uri="{FF2B5EF4-FFF2-40B4-BE49-F238E27FC236}">
              <a16:creationId xmlns:a16="http://schemas.microsoft.com/office/drawing/2014/main" id="{46C7C9AE-C882-4FF8-8A1E-7133472B2E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175" y="254000"/>
          <a:ext cx="1630952" cy="423067"/>
        </a:xfrm>
        <a:prstGeom prst="rect">
          <a:avLst/>
        </a:prstGeom>
        <a:ln w="12700" cap="flat">
          <a:noFill/>
          <a:miter lim="400000"/>
        </a:ln>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74600</xdr:colOff>
      <xdr:row>1</xdr:row>
      <xdr:rowOff>0</xdr:rowOff>
    </xdr:from>
    <xdr:to>
      <xdr:col>2</xdr:col>
      <xdr:colOff>1088455</xdr:colOff>
      <xdr:row>2</xdr:row>
      <xdr:rowOff>163828</xdr:rowOff>
    </xdr:to>
    <xdr:pic>
      <xdr:nvPicPr>
        <xdr:cNvPr id="2" name="Picture 1">
          <a:extLst>
            <a:ext uri="{FF2B5EF4-FFF2-40B4-BE49-F238E27FC236}">
              <a16:creationId xmlns:a16="http://schemas.microsoft.com/office/drawing/2014/main" id="{ABF2945C-2A64-43A6-9E0C-4FC5FA98A1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1500" y="254000"/>
          <a:ext cx="1610755" cy="417828"/>
        </a:xfrm>
        <a:prstGeom prst="rect">
          <a:avLst/>
        </a:prstGeom>
        <a:ln w="12700" cap="flat">
          <a:noFill/>
          <a:miter lim="400000"/>
        </a:ln>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122203</xdr:colOff>
      <xdr:row>1</xdr:row>
      <xdr:rowOff>129489</xdr:rowOff>
    </xdr:from>
    <xdr:to>
      <xdr:col>1</xdr:col>
      <xdr:colOff>1746077</xdr:colOff>
      <xdr:row>3</xdr:row>
      <xdr:rowOff>42720</xdr:rowOff>
    </xdr:to>
    <xdr:pic>
      <xdr:nvPicPr>
        <xdr:cNvPr id="2" name="Picture 1">
          <a:extLst>
            <a:ext uri="{FF2B5EF4-FFF2-40B4-BE49-F238E27FC236}">
              <a16:creationId xmlns:a16="http://schemas.microsoft.com/office/drawing/2014/main" id="{57B35F2F-A5E5-46B5-A6D5-AD5A8AFB6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103" y="383489"/>
          <a:ext cx="1623874" cy="421231"/>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112359</xdr:colOff>
      <xdr:row>0</xdr:row>
      <xdr:rowOff>152399</xdr:rowOff>
    </xdr:from>
    <xdr:to>
      <xdr:col>1</xdr:col>
      <xdr:colOff>2227403</xdr:colOff>
      <xdr:row>3</xdr:row>
      <xdr:rowOff>129539</xdr:rowOff>
    </xdr:to>
    <xdr:pic>
      <xdr:nvPicPr>
        <xdr:cNvPr id="2" name="Picture 2">
          <a:extLst>
            <a:ext uri="{FF2B5EF4-FFF2-40B4-BE49-F238E27FC236}">
              <a16:creationId xmlns:a16="http://schemas.microsoft.com/office/drawing/2014/main" id="{3A1E7687-64B3-465E-8220-C0A8EF1588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709" y="152399"/>
          <a:ext cx="2115044" cy="548640"/>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18365</xdr:colOff>
      <xdr:row>0</xdr:row>
      <xdr:rowOff>137583</xdr:rowOff>
    </xdr:from>
    <xdr:to>
      <xdr:col>2</xdr:col>
      <xdr:colOff>1440752</xdr:colOff>
      <xdr:row>2</xdr:row>
      <xdr:rowOff>161017</xdr:rowOff>
    </xdr:to>
    <xdr:pic>
      <xdr:nvPicPr>
        <xdr:cNvPr id="2" name="Picture 1">
          <a:extLst>
            <a:ext uri="{FF2B5EF4-FFF2-40B4-BE49-F238E27FC236}">
              <a16:creationId xmlns:a16="http://schemas.microsoft.com/office/drawing/2014/main" id="{18C2B740-AA28-4694-BEA0-9BA0044E73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265" y="137583"/>
          <a:ext cx="2019287" cy="525084"/>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315642</xdr:colOff>
      <xdr:row>1</xdr:row>
      <xdr:rowOff>60698</xdr:rowOff>
    </xdr:from>
    <xdr:to>
      <xdr:col>1</xdr:col>
      <xdr:colOff>2223619</xdr:colOff>
      <xdr:row>3</xdr:row>
      <xdr:rowOff>47625</xdr:rowOff>
    </xdr:to>
    <xdr:pic>
      <xdr:nvPicPr>
        <xdr:cNvPr id="2" name="Picture 1">
          <a:extLst>
            <a:ext uri="{FF2B5EF4-FFF2-40B4-BE49-F238E27FC236}">
              <a16:creationId xmlns:a16="http://schemas.microsoft.com/office/drawing/2014/main" id="{F7DE0326-8BB9-4B3E-B353-178508225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542" y="314698"/>
          <a:ext cx="1907977" cy="494927"/>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315642</xdr:colOff>
      <xdr:row>1</xdr:row>
      <xdr:rowOff>60698</xdr:rowOff>
    </xdr:from>
    <xdr:to>
      <xdr:col>1</xdr:col>
      <xdr:colOff>2223619</xdr:colOff>
      <xdr:row>3</xdr:row>
      <xdr:rowOff>47625</xdr:rowOff>
    </xdr:to>
    <xdr:pic>
      <xdr:nvPicPr>
        <xdr:cNvPr id="2" name="Picture 1">
          <a:extLst>
            <a:ext uri="{FF2B5EF4-FFF2-40B4-BE49-F238E27FC236}">
              <a16:creationId xmlns:a16="http://schemas.microsoft.com/office/drawing/2014/main" id="{BC8A1991-C210-4D86-AF60-449F4CED0A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542" y="314698"/>
          <a:ext cx="1907977" cy="494927"/>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315642</xdr:colOff>
      <xdr:row>1</xdr:row>
      <xdr:rowOff>60698</xdr:rowOff>
    </xdr:from>
    <xdr:to>
      <xdr:col>1</xdr:col>
      <xdr:colOff>2223619</xdr:colOff>
      <xdr:row>3</xdr:row>
      <xdr:rowOff>47625</xdr:rowOff>
    </xdr:to>
    <xdr:pic>
      <xdr:nvPicPr>
        <xdr:cNvPr id="2" name="Picture 1">
          <a:extLst>
            <a:ext uri="{FF2B5EF4-FFF2-40B4-BE49-F238E27FC236}">
              <a16:creationId xmlns:a16="http://schemas.microsoft.com/office/drawing/2014/main" id="{A549F0FD-88FE-4C17-8C9E-43B46EDA61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542" y="314698"/>
          <a:ext cx="1907977" cy="494927"/>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315642</xdr:colOff>
      <xdr:row>1</xdr:row>
      <xdr:rowOff>60698</xdr:rowOff>
    </xdr:from>
    <xdr:to>
      <xdr:col>1</xdr:col>
      <xdr:colOff>2223619</xdr:colOff>
      <xdr:row>3</xdr:row>
      <xdr:rowOff>47625</xdr:rowOff>
    </xdr:to>
    <xdr:pic>
      <xdr:nvPicPr>
        <xdr:cNvPr id="2" name="Picture 1">
          <a:extLst>
            <a:ext uri="{FF2B5EF4-FFF2-40B4-BE49-F238E27FC236}">
              <a16:creationId xmlns:a16="http://schemas.microsoft.com/office/drawing/2014/main" id="{D143CF69-A069-4425-9EB4-49E2F48DB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542" y="314698"/>
          <a:ext cx="1907977" cy="494927"/>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82105</xdr:colOff>
      <xdr:row>1</xdr:row>
      <xdr:rowOff>0</xdr:rowOff>
    </xdr:from>
    <xdr:to>
      <xdr:col>2</xdr:col>
      <xdr:colOff>1089610</xdr:colOff>
      <xdr:row>2</xdr:row>
      <xdr:rowOff>163828</xdr:rowOff>
    </xdr:to>
    <xdr:pic>
      <xdr:nvPicPr>
        <xdr:cNvPr id="2" name="Picture 1">
          <a:extLst>
            <a:ext uri="{FF2B5EF4-FFF2-40B4-BE49-F238E27FC236}">
              <a16:creationId xmlns:a16="http://schemas.microsoft.com/office/drawing/2014/main" id="{501A1EBB-05AD-4AD8-B476-B079C3892A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355" y="254000"/>
          <a:ext cx="1610755" cy="417828"/>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98334</xdr:colOff>
      <xdr:row>1</xdr:row>
      <xdr:rowOff>44822</xdr:rowOff>
    </xdr:from>
    <xdr:to>
      <xdr:col>1</xdr:col>
      <xdr:colOff>1769945</xdr:colOff>
      <xdr:row>2</xdr:row>
      <xdr:rowOff>224436</xdr:rowOff>
    </xdr:to>
    <xdr:pic>
      <xdr:nvPicPr>
        <xdr:cNvPr id="2" name="Picture 1">
          <a:extLst>
            <a:ext uri="{FF2B5EF4-FFF2-40B4-BE49-F238E27FC236}">
              <a16:creationId xmlns:a16="http://schemas.microsoft.com/office/drawing/2014/main" id="{7DC51E90-034A-4CA4-93CC-4B378F0DCA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334" y="298822"/>
          <a:ext cx="1671611" cy="433614"/>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mk.ru/upload/iblock/821/jj6mnubxcu6pdy045eyck344l5dab131/MMK_Integrated_Annual_Report_2023_RUS.pdf" TargetMode="External"/><Relationship Id="rId3" Type="http://schemas.openxmlformats.org/officeDocument/2006/relationships/hyperlink" Target="https://mmk.ru/ru/investor/" TargetMode="External"/><Relationship Id="rId7" Type="http://schemas.openxmlformats.org/officeDocument/2006/relationships/hyperlink" Target="https://mmk.ru/ru/sustainability/social-responsibility/" TargetMode="External"/><Relationship Id="rId2" Type="http://schemas.openxmlformats.org/officeDocument/2006/relationships/hyperlink" Target="https://mmk.ru/ru/about/corporate-governance/" TargetMode="External"/><Relationship Id="rId1" Type="http://schemas.openxmlformats.org/officeDocument/2006/relationships/hyperlink" Target="https://mmk.ru/ru/about/" TargetMode="External"/><Relationship Id="rId6" Type="http://schemas.openxmlformats.org/officeDocument/2006/relationships/hyperlink" Target="https://mmk.ru/ru/sustainability/ecology/" TargetMode="External"/><Relationship Id="rId5" Type="http://schemas.openxmlformats.org/officeDocument/2006/relationships/hyperlink" Target="https://mmk.ru/ru/sustainability/" TargetMode="External"/><Relationship Id="rId10" Type="http://schemas.openxmlformats.org/officeDocument/2006/relationships/drawing" Target="../drawings/drawing1.xml"/><Relationship Id="rId4" Type="http://schemas.openxmlformats.org/officeDocument/2006/relationships/hyperlink" Target="http://mmk.ru/press_center/"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s://mmk.ru/upload/iblock/b56/4d6ygpvf39i1qjc2vw433ztkq7q1drpi/%D0%98%D0%B7%D0%BC%D0%B5%D0%BD%D0%B5%D0%BD%D0%B8%D1%8F%20%D0%B8%20%D0%B4%D0%BE%D0%BF%D0%BE%D0%BB%D0%BD%D0%B5%D0%BD%D0%B8%D1%8F%20%D0%B2%20%D0%A3%D1%81%D1%82%D0%B0%D0%B2%20%D0%9C%D0%9C%D0%9A%20%D0%BF%D0%BE%20%D1%81%D0%BE%D1%81%D1%82%D0%BE%D1%8F%D0%BD%D0%B8%D1%8E%20%D0%BD%D0%B0%2014.01.2019.pdf" TargetMode="External"/><Relationship Id="rId13" Type="http://schemas.openxmlformats.org/officeDocument/2006/relationships/hyperlink" Target="https://mmk.ru/upload/iblock/3d7/sm1h7qu3492lebuh5704t87gsk5xb567/%D0%9F%D0%BE%D0%BB%D0%BE%D0%B6%D0%B5%D0%BD%D0%B8%D0%B5%20%D0%BE%20%D0%93%D0%94%20%D0%B4%D0%BB%D1%8F%20%D0%93%D0%9E%D0%A1%D0%90%20%202019%20%D1%81%20%D1%82%D0%B8%D1%82%D1%83%D0%BB%D0%BE%D0%BC.pdf" TargetMode="External"/><Relationship Id="rId18" Type="http://schemas.openxmlformats.org/officeDocument/2006/relationships/hyperlink" Target="https://mmk.ru/upload/iblock/4ba/6arod6y2fi8bfmn3mhne5vnow9gc8cjh/%D0%90%D0%BD%D1%82%D0%B8%D0%BA%D0%BE%D1%80%D1%80%D1%83%D0%BF%D1%86%D0%B8%D0%BE%D0%BD%D0%BD%D0%B0%D1%8F%20%D0%BF%D0%BE%D0%BB%D0%B8%D1%82%D0%B8%D0%BA%D0%B0%20%D0%9C%D0%9C%D0%9A%20%D1%81%20%D1%82%D0%B8%D1%82%D1%83%D0%BB%D0%BE%D0%BC.pdf" TargetMode="External"/><Relationship Id="rId26" Type="http://schemas.openxmlformats.org/officeDocument/2006/relationships/hyperlink" Target="https://mmk.ru/upload/iblock/946/dxsthkb1dziqd923haz8d6qr18nk8ijd/%D0%9F%D0%9E%D0%9B%D0%9E%D0%96%D0%95%D0%9D%D0%98%D0%95%20%D0%BE%D0%B1%20%D0%B8%D0%BD%D1%84%D0%BE%D1%80%D0%BC%D0%B0%D1%86%D0%B8%D0%BE%D0%BD%D0%BD%D0%BE%D0%B9%20%D0%BF%D0%BE%D0%BB%D0%B8%D1%82%D0%B8%D0%BA%D0%B5%20%D1%81%20%D1%82%D0%B8%D1%82%D1%83%D0%BB%D0%BE%D0%BC.pdf" TargetMode="External"/><Relationship Id="rId3" Type="http://schemas.openxmlformats.org/officeDocument/2006/relationships/hyperlink" Target="https://mmk.ru/upload/iblock/92a/zqszwlav2paeon7n6q1gs9f7f0t7v5y5/%D0%AD%D0%BA%D0%BE%D0%BB%D0%BE%D0%B3%D0%B8%D1%87%D0%B5%D1%81%D0%BA%D0%B0%D1%8F%20%D0%BF%D0%BE%D0%BB%D0%B8%D1%82%D0%B8%D0%BA%D0%B0.jpg" TargetMode="External"/><Relationship Id="rId21" Type="http://schemas.openxmlformats.org/officeDocument/2006/relationships/hyperlink" Target="https://mmk.ru/upload/iblock/72b/0kofzv4m42kgocyv7xqdo30p5sxqtzz4/8%20%D0%9F%D1%80%D0%B8%D0%BB%D0%BE%D0%B6%D0%B5%D0%BD%D0%B8%D0%B5%20(%D0%9F%D0%BE%D0%BB%D0%BE%D0%B6%D0%B5%D0%BD%D0%B8%D0%B5%20%D0%BE%20%D0%B4%D0%B8%D0%B2%D0%B8%D0%B4%D0%B5%D0%BD%D0%B4%D0%BD%D0%BE%D0%B9%20%D0%BF%D0%BE%D0%BB%D0%B8%D1%82%D0%B8%D0%BA%D0%B5).pdf" TargetMode="External"/><Relationship Id="rId7" Type="http://schemas.openxmlformats.org/officeDocument/2006/relationships/hyperlink" Target="https://mmk.ru/upload/iblock/f44/5ohyuoq4ka24cznmazmkd80mborhw17n/Ustav-PAO-MMK-_05.06.2017_.pdf" TargetMode="External"/><Relationship Id="rId12" Type="http://schemas.openxmlformats.org/officeDocument/2006/relationships/hyperlink" Target="https://mmk.ru/upload/iblock/c7e/mtxhqp6xob0m2zg4c6kmk1cxwj15kqlm/Polozhenie-o-Pravlenii-k-GOSA-2019-s-titulom.pdf" TargetMode="External"/><Relationship Id="rId17" Type="http://schemas.openxmlformats.org/officeDocument/2006/relationships/hyperlink" Target="https://mmk.ru/upload/iblock/27b/o0061mg52f2i64x7ud8s5rq9eb85yzdn/Kodeks-etiki-Gruppy-MMK.pdf" TargetMode="External"/><Relationship Id="rId25" Type="http://schemas.openxmlformats.org/officeDocument/2006/relationships/hyperlink" Target="https://mmk.ru/upload/iblock/007/ukj6xunuaxmlvarkpx1151e2jzf0sle8/%D0%9F%D0%BE%D0%BB%D0%BE%D0%B6%D0%B5%D0%BD%D0%B8%D0%B5%20%D0%BE%20%D1%85%D1%80%D0%B0%D0%BD%D0%B5%D0%BD%D0%B8%D0%B8%20%D0%B8%20%D0%BF%D0%BE%D1%80%D1%8F%D0%B4%D0%BA%D0%B5%20%D0%BF%D1%80%D0%B5%D0%B4%D0%BE%D1%81%D1%82%D0%B0%D0%B2%D0%BB%D0%B5%D0%BD%D0%B8%D1%8F%20%D0%B4%D0%BE%D0%BA%D1%83%D0%BC%D0%B5%D0%BD%D1%82%D0%BE%D0%B2%20%D1%81%20%D1%82%D0%B8%D1%82%D1%83%D0%BB%D0%BE%D0%BC.pdf" TargetMode="External"/><Relationship Id="rId2" Type="http://schemas.openxmlformats.org/officeDocument/2006/relationships/hyperlink" Target="https://mmk.ru/upload/iblock/6cf/7x01ltlfwk37e54q0k2tdjzgycuibbau/%D1%83%D1%82%D0%B2%D0%B5%D1%80%D0%B6%D0%B4%D0%B5%D0%BD%D0%BD%D0%B0%D1%8F%20%D0%9F%D0%BE%D0%BB%D0%B8%D1%82%D0%B8%D0%BA%D0%B0%20%D0%B0%D1%80%D1%85%D0%B8%D1%82%D0%B5%D0%BA%D1%82%D1%83%D1%80%D1%8B%20%D0%91%D0%9F.pdf" TargetMode="External"/><Relationship Id="rId16" Type="http://schemas.openxmlformats.org/officeDocument/2006/relationships/hyperlink" Target="https://mmk.ru/upload/iblock/b6c/e15finh96pb2zq47gv65b4edhw3fvqxx/%D0%9F%D0%BE%D0%BB%D0%BE%D0%B6%D0%B5%D0%BD%D0%B8%D0%B5%20%D0%BE%20%D0%B2%D1%8B%D0%BF%D0%BB%D0%B0%D1%82%D0%B5%20%D0%B2%D0%BE%D0%B7%D0%BD%D0%B0%D0%B3%D1%80%D0%B0%D0%B6%D0%B4%D0%B5%D0%BD%D0%B8%D0%B9_29.11.2019.pdf" TargetMode="External"/><Relationship Id="rId20" Type="http://schemas.openxmlformats.org/officeDocument/2006/relationships/hyperlink" Target="https://mmk.ru/upload/iblock/ce0/l08jy59sufij4r8f4sv6rbollvmpbslx/%D0%9F%D0%BE%D0%BB%D0%BE%D0%B6%D0%B5%D0%BD%D0%B8%D0%B5%20%D0%BE%20%20%D0%BA%D0%BE%D0%BD%D1%84%D0%BB%D0%B8%D0%BA%D1%82%D0%B5%20%20%D0%B8%D0%BD%D1%82%D0%B5%D1%80%D0%B5%D1%81%D0%BE%D0%B2%202021.pdf" TargetMode="External"/><Relationship Id="rId29" Type="http://schemas.openxmlformats.org/officeDocument/2006/relationships/hyperlink" Target="https://mmk.ru/upload/iblock/8b7/knyfi299u262ury1b6a0rio6cu8gmw47/MMK_Sustainability_Report_2022_RUS.pdf" TargetMode="External"/><Relationship Id="rId1" Type="http://schemas.openxmlformats.org/officeDocument/2006/relationships/hyperlink" Target="https://mmk.ru/ru/about/strategy/" TargetMode="External"/><Relationship Id="rId6" Type="http://schemas.openxmlformats.org/officeDocument/2006/relationships/hyperlink" Target="https://mmk.ru/upload/iblock/08e/see7uuvbz2bbjg68mr1zl72v2zub38sc/%D0%9F%D0%BE%D0%BB%D0%B8%D1%82%D0%B8%D0%BA%D0%B0%20%D0%B2%20%D0%BE%D0%B1%D0%BB%D0%B0%D1%81%D1%82%D0%B8%20%D0%BF%D1%80%D0%BE%D0%BC%D1%8B%D1%88%D0%BB%D0%B5%D0%BD%D0%BD%D0%BE%D0%B9%20%D0%B1%D0%B5%D0%B7%D0%BE%D0%BF%D0%B0%D1%81%D0%BD%D0%BE%D1%81%D1%82%D0%B8%20%D0%B8%20%D0%BE%D1%85%D1%80%D0%B0%D0%BD%D1%8B%20%D1%82%D1%80%D1%83%D0%B4%D0%B0.jpg" TargetMode="External"/><Relationship Id="rId11" Type="http://schemas.openxmlformats.org/officeDocument/2006/relationships/hyperlink" Target="https://mmk.ru/upload/iblock/033/a0n8g3gptjg8httwwsa1xuc2ftlul21u/Polozheniya-o-SD-dlya-GOSA-2019-s-titulom.pdf" TargetMode="External"/><Relationship Id="rId24" Type="http://schemas.openxmlformats.org/officeDocument/2006/relationships/hyperlink" Target="https://mmk.ru/upload/iblock/596/0qiyz410n0enq03zv865pcaq0q928esn/Politika-VA-utverzhdennaya-24.04.2018.pdf" TargetMode="External"/><Relationship Id="rId32" Type="http://schemas.openxmlformats.org/officeDocument/2006/relationships/drawing" Target="../drawings/drawing2.xml"/><Relationship Id="rId5" Type="http://schemas.openxmlformats.org/officeDocument/2006/relationships/hyperlink" Target="https://mmk.ru/upload/iblock/336/gqrprt4mplu9s6laywltiedb44vz9lvu/%D0%A1%D0%BE%D1%86%D0%B8%D0%B0%D0%BB%D1%8C%D0%BD%D0%B0%D1%8F%20%D0%BF%D0%BE%D0%BB%D0%B8%D1%82%D0%B8%D0%BA%D0%B0.pdf" TargetMode="External"/><Relationship Id="rId15" Type="http://schemas.openxmlformats.org/officeDocument/2006/relationships/hyperlink" Target="https://mmk.ru/upload/iblock/6f1/3a6bypx9kyv8eg2adr3ix6jxx40slg3d/%D0%9F%D0%BE%D0%BB%D0%BE%D0%B6%D0%B5%D0%BD%D0%B8%D0%B5%20%D0%BE%20%D0%9A%D0%A1%202019%20(%D1%83%D1%82%D0%B2.%2020.12.2019)%20%D0%B1%D0%B5%D0%B7%20%D0%B6%D1%91%D0%BB%D1%82%D0%BE%D0%B3%D0%BE.pdf" TargetMode="External"/><Relationship Id="rId23" Type="http://schemas.openxmlformats.org/officeDocument/2006/relationships/hyperlink" Target="https://mmk.ru/upload/iblock/990/i2b3b4v8qazbcqmqt6c0lo5u6i6845uc/v.4-Politika-UR.pdf" TargetMode="External"/><Relationship Id="rId28" Type="http://schemas.openxmlformats.org/officeDocument/2006/relationships/hyperlink" Target="https://mmk.ru/upload/iblock/b6d/n9tusnt0xrwo0nyyu90w7zxdg72q0hks/%D0%9F%D0%BE%D0%BB%D0%BE%D0%B6%D0%B5%D0%BD%D0%B8%D0%B5%20%D0%B8%D0%BD%D1%81%D0%B0%D0%B9%D0%B4%20%D1%81%20%D1%82%D0%B8%D1%82%D1%83%D0%BB%D0%BE%D0%BC.pdf" TargetMode="External"/><Relationship Id="rId10" Type="http://schemas.openxmlformats.org/officeDocument/2006/relationships/hyperlink" Target="https://mmk.ru/upload/iblock/c16/mmes932as5b1kjqohr0kcl21rmtcmdli/%D0%9F%D0%BE%D0%BB%D0%BE%D0%B6%D0%B5%D0%BD%D0%B8%D0%B5%20%D0%BE%D0%B1%20%D0%9E%D0%A1%D0%90%20%D0%B4%D0%BB%D1%8F%20%D0%93%D0%9E%D0%A1%D0%90%202019%20%D1%81%20%D1%82%D0%B8%D1%82%D1%83%D0%BB%D0%BE%D0%BC.pdf" TargetMode="External"/><Relationship Id="rId19" Type="http://schemas.openxmlformats.org/officeDocument/2006/relationships/hyperlink" Target="https://mmk.ru/upload/iblock/d7f/ob1hevuu29p7lhkv2535ha0kj28of5fu/%D0%9F%D0%BE%D0%BB%D0%BE%D0%B6%20%20%D0%BE%20%D0%BA%D0%BE%D1%80%D0%BF%D0%BE%D1%80%20%20%D0%BA%D0%BE%D0%BD%D1%84%D0%BB%D0%B8%D0%BA%D1%82%D0%B0%D1%85%202019%20%20(%D1%83%D1%82%D0%B2%D0%B5%D1%80%D0%B6%D0%B4%D0%B5%D0%BD%D0%BD%D0%B0%D1%8F%2020.12.2019%20%D0%B2%D0%B5%D1%80%D1%81%D0%B8%D1%8F).pdf" TargetMode="External"/><Relationship Id="rId31" Type="http://schemas.openxmlformats.org/officeDocument/2006/relationships/hyperlink" Target="https://mmk.ru/upload/iblock/821/jj6mnubxcu6pdy045eyck344l5dab131/MMK_Integrated_Annual_Report_2023_RUS.pdf" TargetMode="External"/><Relationship Id="rId4" Type="http://schemas.openxmlformats.org/officeDocument/2006/relationships/hyperlink" Target="https://mmk.ru/upload/iblock/450/hz29qkk904gvw53j9zwtftbundokmxix/%D0%9A%D0%B0%D0%B4%D1%80%D0%BE%D0%B2%D0%B0%D1%8F%20%D0%BF%D0%BE%D0%BB%D0%B8%D1%82%D0%B8%D0%BA%D0%B0.docx" TargetMode="External"/><Relationship Id="rId9" Type="http://schemas.openxmlformats.org/officeDocument/2006/relationships/hyperlink" Target="https://mmk.ru/upload/iblock/0ff/5dlhhczizv0tffid387fqfi9en0okmp6/%D0%9A%D0%BE%D0%B4%D0%B5%D0%BA%D1%81%20%D0%BA%D0%BE%D1%80%D0%BF%D0%BE%D1%80%D0%B0%D1%82%D0%B8%D0%B2%D0%BD%D0%BE%D0%B3%D0%BE%20%D1%83%D0%BF%D1%80%D0%B0%D0%B2%D0%BB%D0%B5%D0%BD%D0%B8%D1%8F%20%D0%9F%D0%90%D0%9E%20%D0%9C%D0%9C%D0%9A%202019%20(%D1%83%D1%82%D0%B2%D0%B5%D1%80%D0%B6%D0%B4%D0%B5%D0%BD%2020.12.2019)%20%20.pdf" TargetMode="External"/><Relationship Id="rId14" Type="http://schemas.openxmlformats.org/officeDocument/2006/relationships/hyperlink" Target="https://mmk.ru/upload/iblock/a66/qqvwdflhc9bf3cm3zr96cju2umyl2x08/%D0%9F%D0%BE%D0%BB%D0%BE%D0%B6%D0%B5%D0%BD%D0%B8%D0%B5%20%D0%BE%20%D0%9A%D0%BE%D0%BC%D0%B8%D1%82%D0%B5%D1%82%D0%B0%D1%85%20%D0%A1%D0%94%20%D0%9C%D0%9C%D0%9A%20%20(%D1%83%D1%82%D0%B2%D0%B5%D1%80%D0%B6%D0%B4%D0%B5%D0%BD%D0%BE%2024.12.2020).pdf" TargetMode="External"/><Relationship Id="rId22" Type="http://schemas.openxmlformats.org/officeDocument/2006/relationships/hyperlink" Target="https://mmk.ru/upload/iblock/4df/qczg936nzs2w4ne4dqglwx10wn43cfoo/Politika-VK.pdf" TargetMode="External"/><Relationship Id="rId27" Type="http://schemas.openxmlformats.org/officeDocument/2006/relationships/hyperlink" Target="https://mmk.ru/upload/iblock/6fb/ahpi2zmpx4ljz00wcx3mn9e87r34gmbr/POLITIKA_2023..pdf" TargetMode="External"/><Relationship Id="rId30" Type="http://schemas.openxmlformats.org/officeDocument/2006/relationships/hyperlink" Target="https://mmk.ru/upload/iblock/6e5/6lmld00g47y0se2yfgo7y3qpfh4odvc0/%D0%AD%D0%BD%D0%B5%D1%80%D0%B3%D0%B5%D1%82%D0%B8%D1%87%D0%B5%D1%81%D0%BA%D0%B0%D1%8F%20%D0%BF%D0%BE%D0%BB%D0%B8%D1%82%D0%B8%D0%BA%D0%B0.jp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003CE-F378-4C7E-873A-B2FBADBEFDE1}">
  <sheetPr>
    <tabColor rgb="FF0070C0"/>
  </sheetPr>
  <dimension ref="A1:X44"/>
  <sheetViews>
    <sheetView showGridLines="0" tabSelected="1" topLeftCell="B4" zoomScale="85" zoomScaleNormal="85" workbookViewId="0">
      <selection activeCell="N7" sqref="N7"/>
    </sheetView>
  </sheetViews>
  <sheetFormatPr defaultColWidth="9.140625" defaultRowHeight="15.4" customHeight="1"/>
  <cols>
    <col min="1" max="1" width="9.140625" style="157" customWidth="1"/>
    <col min="2" max="2" width="58.85546875" style="157" customWidth="1"/>
    <col min="3" max="3" width="32.85546875" style="157" customWidth="1"/>
    <col min="4" max="4" width="34.28515625" style="157" customWidth="1"/>
    <col min="5" max="5" width="34.42578125" style="157" customWidth="1"/>
    <col min="6" max="21" width="9.140625" style="157" customWidth="1"/>
    <col min="22" max="16384" width="9.140625" style="157"/>
  </cols>
  <sheetData>
    <row r="1" spans="1:22" ht="15" customHeight="1">
      <c r="A1" s="1"/>
      <c r="B1" s="155"/>
      <c r="C1" s="155"/>
      <c r="D1" s="155"/>
      <c r="E1" s="155"/>
      <c r="F1" s="155"/>
      <c r="G1" s="155"/>
      <c r="H1" s="155"/>
      <c r="I1" s="155"/>
      <c r="J1" s="155"/>
      <c r="K1" s="155"/>
      <c r="L1" s="155"/>
      <c r="M1" s="155"/>
      <c r="N1" s="155"/>
      <c r="O1" s="155"/>
      <c r="P1" s="155"/>
      <c r="Q1" s="155"/>
      <c r="R1" s="155"/>
      <c r="S1" s="172"/>
      <c r="T1" s="172"/>
      <c r="U1" s="446"/>
      <c r="V1" s="446"/>
    </row>
    <row r="2" spans="1:22" ht="15" customHeight="1">
      <c r="A2" s="3"/>
      <c r="B2" s="172"/>
      <c r="C2" s="172"/>
      <c r="D2" s="172"/>
      <c r="E2" s="172"/>
      <c r="F2" s="172"/>
      <c r="G2" s="172"/>
      <c r="H2" s="172"/>
      <c r="I2" s="172"/>
      <c r="J2" s="172"/>
      <c r="K2" s="172"/>
      <c r="L2" s="172"/>
      <c r="M2" s="172"/>
      <c r="N2" s="172"/>
      <c r="O2" s="172"/>
      <c r="P2" s="172"/>
      <c r="Q2" s="172"/>
      <c r="R2" s="172"/>
      <c r="S2" s="172"/>
      <c r="T2" s="172"/>
      <c r="U2" s="446"/>
      <c r="V2" s="446"/>
    </row>
    <row r="3" spans="1:22" ht="15" customHeight="1">
      <c r="A3" s="3"/>
      <c r="B3" s="172"/>
      <c r="C3" s="172"/>
      <c r="D3" s="172"/>
      <c r="E3" s="172"/>
      <c r="F3" s="172"/>
      <c r="G3" s="172"/>
      <c r="H3" s="172"/>
      <c r="I3" s="172"/>
      <c r="J3" s="172"/>
      <c r="K3" s="172"/>
      <c r="L3" s="172"/>
      <c r="M3" s="172"/>
      <c r="N3" s="172"/>
      <c r="O3" s="172"/>
      <c r="P3" s="172"/>
      <c r="Q3" s="172"/>
      <c r="R3" s="172"/>
      <c r="S3" s="172"/>
      <c r="T3" s="172"/>
      <c r="U3" s="446"/>
      <c r="V3" s="446"/>
    </row>
    <row r="4" spans="1:22" ht="15" customHeight="1">
      <c r="A4" s="3"/>
      <c r="B4" s="172"/>
      <c r="C4" s="172"/>
      <c r="D4" s="172"/>
      <c r="E4" s="172"/>
      <c r="F4" s="172"/>
      <c r="G4" s="172"/>
      <c r="H4" s="172"/>
      <c r="I4" s="172"/>
      <c r="J4" s="172"/>
      <c r="K4" s="172"/>
      <c r="L4" s="172"/>
      <c r="M4" s="172"/>
      <c r="N4" s="172"/>
      <c r="O4" s="172"/>
      <c r="P4" s="172"/>
      <c r="Q4" s="172"/>
      <c r="R4" s="172"/>
      <c r="S4" s="172"/>
      <c r="T4" s="172"/>
      <c r="U4" s="446"/>
      <c r="V4" s="446"/>
    </row>
    <row r="5" spans="1:22" ht="15.75" customHeight="1">
      <c r="A5" s="3"/>
      <c r="B5" s="176" t="s">
        <v>989</v>
      </c>
      <c r="C5" s="172"/>
      <c r="D5" s="172"/>
      <c r="E5" s="172"/>
      <c r="F5" s="172"/>
      <c r="G5" s="172"/>
      <c r="H5" s="172"/>
      <c r="I5" s="172"/>
      <c r="J5" s="172"/>
      <c r="K5" s="172"/>
      <c r="L5" s="172"/>
      <c r="M5" s="172"/>
      <c r="N5" s="172"/>
      <c r="O5" s="172"/>
      <c r="P5" s="172"/>
      <c r="Q5" s="172"/>
      <c r="R5" s="172"/>
      <c r="S5" s="172"/>
      <c r="T5" s="172"/>
      <c r="U5" s="446"/>
      <c r="V5" s="446"/>
    </row>
    <row r="6" spans="1:22" ht="47.25" customHeight="1">
      <c r="A6" s="3"/>
      <c r="B6" s="177" t="s">
        <v>332</v>
      </c>
      <c r="C6" s="172"/>
      <c r="D6" s="172"/>
      <c r="E6" s="172"/>
      <c r="F6" s="172"/>
      <c r="G6" s="172"/>
      <c r="H6" s="172"/>
      <c r="I6" s="172"/>
      <c r="J6" s="172"/>
      <c r="K6" s="172"/>
      <c r="L6" s="172"/>
      <c r="M6" s="172"/>
      <c r="N6" s="172"/>
      <c r="O6" s="172"/>
      <c r="P6" s="172"/>
      <c r="Q6" s="172"/>
      <c r="R6" s="172"/>
      <c r="S6" s="172"/>
      <c r="T6" s="172"/>
      <c r="U6" s="446"/>
      <c r="V6" s="446"/>
    </row>
    <row r="7" spans="1:22" ht="267.60000000000002" customHeight="1">
      <c r="A7" s="3"/>
      <c r="B7" s="474" t="s">
        <v>333</v>
      </c>
      <c r="C7" s="475"/>
      <c r="D7" s="475"/>
      <c r="E7" s="475"/>
      <c r="F7" s="18"/>
      <c r="G7" s="172"/>
      <c r="H7" s="172"/>
      <c r="I7" s="172"/>
      <c r="J7" s="172"/>
      <c r="K7" s="172"/>
      <c r="L7" s="172"/>
      <c r="M7" s="172"/>
      <c r="N7" s="172"/>
      <c r="O7" s="172"/>
      <c r="P7" s="172"/>
      <c r="Q7" s="172"/>
      <c r="R7" s="172"/>
      <c r="S7" s="172"/>
      <c r="T7" s="172"/>
      <c r="U7" s="446"/>
      <c r="V7" s="446"/>
    </row>
    <row r="8" spans="1:22" ht="25.5" customHeight="1">
      <c r="A8" s="3"/>
      <c r="B8" s="172"/>
      <c r="C8" s="172"/>
      <c r="D8" s="172"/>
      <c r="E8" s="172"/>
      <c r="F8" s="172"/>
      <c r="G8" s="172"/>
      <c r="H8" s="172"/>
      <c r="I8" s="172"/>
      <c r="J8" s="172"/>
      <c r="K8" s="172"/>
      <c r="L8" s="172"/>
      <c r="M8" s="172"/>
      <c r="N8" s="172"/>
      <c r="O8" s="172"/>
      <c r="P8" s="172"/>
      <c r="Q8" s="172"/>
      <c r="R8" s="172"/>
      <c r="S8" s="172"/>
      <c r="T8" s="172"/>
      <c r="U8" s="446"/>
      <c r="V8" s="446"/>
    </row>
    <row r="9" spans="1:22" ht="32.25" customHeight="1">
      <c r="A9" s="3"/>
      <c r="B9" s="177" t="s">
        <v>334</v>
      </c>
      <c r="C9" s="172"/>
      <c r="D9" s="172"/>
      <c r="E9" s="172"/>
      <c r="F9" s="172"/>
      <c r="G9" s="172"/>
      <c r="H9" s="172"/>
      <c r="I9" s="172"/>
      <c r="J9" s="172"/>
      <c r="K9" s="172"/>
      <c r="L9" s="172"/>
      <c r="M9" s="172"/>
      <c r="N9" s="172"/>
      <c r="O9" s="172"/>
      <c r="P9" s="172"/>
      <c r="Q9" s="172"/>
      <c r="R9" s="172"/>
      <c r="S9" s="172"/>
      <c r="T9" s="172"/>
      <c r="U9" s="446"/>
      <c r="V9" s="446"/>
    </row>
    <row r="10" spans="1:22" ht="32.450000000000003" customHeight="1">
      <c r="A10" s="3"/>
      <c r="B10" s="178" t="s">
        <v>335</v>
      </c>
      <c r="C10" s="179"/>
      <c r="D10" s="179"/>
      <c r="E10" s="179"/>
      <c r="F10" s="172"/>
      <c r="G10" s="172"/>
      <c r="H10" s="172"/>
      <c r="I10" s="172"/>
      <c r="J10" s="172"/>
      <c r="K10" s="172"/>
      <c r="L10" s="172"/>
      <c r="M10" s="172"/>
      <c r="N10" s="172"/>
      <c r="O10" s="172"/>
      <c r="P10" s="172"/>
      <c r="Q10" s="172"/>
      <c r="R10" s="172"/>
      <c r="S10" s="172"/>
      <c r="T10" s="172"/>
      <c r="U10" s="446"/>
      <c r="V10" s="446"/>
    </row>
    <row r="11" spans="1:22" ht="30" customHeight="1">
      <c r="A11" s="3"/>
      <c r="B11" s="178" t="s">
        <v>336</v>
      </c>
      <c r="C11" s="472" t="s">
        <v>337</v>
      </c>
      <c r="D11" s="473"/>
      <c r="E11" s="473"/>
      <c r="F11" s="180"/>
      <c r="G11" s="172"/>
      <c r="H11" s="172"/>
      <c r="I11" s="172"/>
      <c r="J11" s="172"/>
      <c r="K11" s="172"/>
      <c r="L11" s="172"/>
      <c r="M11" s="172"/>
      <c r="N11" s="172"/>
      <c r="O11" s="172"/>
      <c r="P11" s="172"/>
      <c r="Q11" s="172"/>
      <c r="R11" s="181"/>
      <c r="S11" s="181"/>
      <c r="T11" s="172"/>
      <c r="U11" s="446"/>
      <c r="V11" s="446"/>
    </row>
    <row r="12" spans="1:22" ht="30" customHeight="1">
      <c r="A12" s="3"/>
      <c r="B12" s="178" t="s">
        <v>338</v>
      </c>
      <c r="C12" s="472" t="s">
        <v>339</v>
      </c>
      <c r="D12" s="473"/>
      <c r="E12" s="473"/>
      <c r="F12" s="180"/>
      <c r="G12" s="172"/>
      <c r="H12" s="172"/>
      <c r="I12" s="172"/>
      <c r="J12" s="172"/>
      <c r="K12" s="172"/>
      <c r="L12" s="172"/>
      <c r="M12" s="172"/>
      <c r="N12" s="172"/>
      <c r="O12" s="172"/>
      <c r="P12" s="172"/>
      <c r="Q12" s="172"/>
      <c r="R12" s="181"/>
      <c r="S12" s="181"/>
      <c r="T12" s="172"/>
      <c r="U12" s="446"/>
      <c r="V12" s="446"/>
    </row>
    <row r="13" spans="1:22" ht="30" customHeight="1">
      <c r="A13" s="3"/>
      <c r="B13" s="178" t="s">
        <v>340</v>
      </c>
      <c r="C13" s="472" t="s">
        <v>341</v>
      </c>
      <c r="D13" s="473"/>
      <c r="E13" s="473"/>
      <c r="F13" s="180"/>
      <c r="G13" s="172"/>
      <c r="H13" s="172"/>
      <c r="I13" s="172"/>
      <c r="J13" s="172"/>
      <c r="K13" s="172"/>
      <c r="L13" s="172"/>
      <c r="M13" s="172"/>
      <c r="N13" s="172"/>
      <c r="O13" s="172"/>
      <c r="P13" s="172"/>
      <c r="Q13" s="172"/>
      <c r="R13" s="181"/>
      <c r="S13" s="181"/>
      <c r="T13" s="172"/>
      <c r="U13" s="446"/>
      <c r="V13" s="446"/>
    </row>
    <row r="14" spans="1:22" ht="30" customHeight="1">
      <c r="A14" s="3"/>
      <c r="B14" s="178" t="s">
        <v>342</v>
      </c>
      <c r="C14" s="472" t="s">
        <v>343</v>
      </c>
      <c r="D14" s="473"/>
      <c r="E14" s="473"/>
      <c r="F14" s="180"/>
      <c r="G14" s="172"/>
      <c r="H14" s="172"/>
      <c r="I14" s="172"/>
      <c r="J14" s="172"/>
      <c r="K14" s="172"/>
      <c r="L14" s="172"/>
      <c r="M14" s="172"/>
      <c r="N14" s="172"/>
      <c r="O14" s="172"/>
      <c r="P14" s="172"/>
      <c r="Q14" s="172"/>
      <c r="R14" s="181"/>
      <c r="S14" s="181"/>
      <c r="T14" s="172"/>
      <c r="U14" s="446"/>
      <c r="V14" s="446"/>
    </row>
    <row r="15" spans="1:22" ht="30" customHeight="1">
      <c r="A15" s="3"/>
      <c r="B15" s="178" t="s">
        <v>344</v>
      </c>
      <c r="C15" s="472" t="s">
        <v>345</v>
      </c>
      <c r="D15" s="473"/>
      <c r="E15" s="473"/>
      <c r="F15" s="172"/>
      <c r="G15" s="172"/>
      <c r="H15" s="172"/>
      <c r="I15" s="172"/>
      <c r="J15" s="172"/>
      <c r="K15" s="172"/>
      <c r="L15" s="172"/>
      <c r="M15" s="172"/>
      <c r="N15" s="172"/>
      <c r="O15" s="172"/>
      <c r="P15" s="172"/>
      <c r="Q15" s="172"/>
      <c r="R15" s="181"/>
      <c r="S15" s="181"/>
      <c r="T15" s="172"/>
      <c r="U15" s="446"/>
      <c r="V15" s="446"/>
    </row>
    <row r="16" spans="1:22" ht="30" customHeight="1">
      <c r="A16" s="3"/>
      <c r="B16" s="178" t="s">
        <v>346</v>
      </c>
      <c r="C16" s="472" t="s">
        <v>347</v>
      </c>
      <c r="D16" s="473"/>
      <c r="E16" s="473"/>
      <c r="F16" s="172"/>
      <c r="G16" s="180"/>
      <c r="H16" s="172"/>
      <c r="I16" s="172"/>
      <c r="J16" s="172"/>
      <c r="K16" s="172"/>
      <c r="L16" s="172"/>
      <c r="M16" s="172"/>
      <c r="N16" s="172"/>
      <c r="O16" s="172"/>
      <c r="P16" s="172"/>
      <c r="Q16" s="172"/>
      <c r="R16" s="181"/>
      <c r="S16" s="181"/>
      <c r="T16" s="172"/>
      <c r="U16" s="446"/>
      <c r="V16" s="446"/>
    </row>
    <row r="17" spans="1:24" ht="30" customHeight="1">
      <c r="A17" s="3"/>
      <c r="B17" s="178" t="s">
        <v>348</v>
      </c>
      <c r="C17" s="182" t="s">
        <v>349</v>
      </c>
      <c r="D17" s="183"/>
      <c r="E17" s="184"/>
      <c r="F17" s="172"/>
      <c r="G17" s="172"/>
      <c r="H17" s="172"/>
      <c r="I17" s="172"/>
      <c r="J17" s="172"/>
      <c r="K17" s="172"/>
      <c r="L17" s="172"/>
      <c r="M17" s="172"/>
      <c r="N17" s="172"/>
      <c r="O17" s="172"/>
      <c r="P17" s="172"/>
      <c r="Q17" s="172"/>
      <c r="R17" s="172"/>
      <c r="S17" s="172"/>
      <c r="T17" s="172"/>
      <c r="U17" s="446"/>
      <c r="V17" s="446"/>
    </row>
    <row r="18" spans="1:24" ht="27.75" customHeight="1">
      <c r="A18" s="3"/>
      <c r="B18" s="26"/>
      <c r="C18" s="185"/>
      <c r="D18" s="186"/>
      <c r="E18" s="187"/>
      <c r="F18" s="172"/>
      <c r="G18" s="172"/>
      <c r="H18" s="172"/>
      <c r="I18" s="172"/>
      <c r="J18" s="172"/>
      <c r="K18" s="172"/>
      <c r="L18" s="172"/>
      <c r="M18" s="172"/>
      <c r="N18" s="172"/>
      <c r="O18" s="172"/>
      <c r="P18" s="172"/>
      <c r="Q18" s="172"/>
      <c r="R18" s="172"/>
      <c r="S18" s="172"/>
      <c r="T18" s="172"/>
      <c r="U18" s="446"/>
      <c r="V18" s="446"/>
    </row>
    <row r="19" spans="1:24" ht="27" customHeight="1">
      <c r="A19" s="3"/>
      <c r="B19" s="177" t="s">
        <v>350</v>
      </c>
      <c r="C19" s="172"/>
      <c r="D19" s="172"/>
      <c r="E19" s="172"/>
      <c r="F19" s="172"/>
      <c r="G19" s="172"/>
      <c r="H19" s="172"/>
      <c r="I19" s="172"/>
      <c r="J19" s="172"/>
      <c r="K19" s="172"/>
      <c r="L19" s="172"/>
      <c r="M19" s="172"/>
      <c r="N19" s="172"/>
      <c r="O19" s="172"/>
      <c r="P19" s="172"/>
      <c r="Q19" s="172"/>
      <c r="R19" s="172"/>
      <c r="S19" s="172"/>
      <c r="T19" s="172"/>
      <c r="U19" s="446"/>
      <c r="V19" s="446"/>
    </row>
    <row r="20" spans="1:24" ht="213.95" customHeight="1">
      <c r="A20" s="3"/>
      <c r="B20" s="474" t="s">
        <v>351</v>
      </c>
      <c r="C20" s="475"/>
      <c r="D20" s="475"/>
      <c r="E20" s="475"/>
      <c r="F20" s="180"/>
      <c r="G20" s="172"/>
      <c r="H20" s="172"/>
      <c r="I20" s="172"/>
      <c r="J20" s="172"/>
      <c r="K20" s="172"/>
      <c r="L20" s="172"/>
      <c r="M20" s="172"/>
      <c r="N20" s="172"/>
      <c r="O20" s="172"/>
      <c r="P20" s="172"/>
      <c r="Q20" s="172"/>
      <c r="R20" s="172"/>
      <c r="S20" s="172"/>
      <c r="T20" s="172"/>
      <c r="U20" s="446"/>
      <c r="V20" s="446"/>
    </row>
    <row r="21" spans="1:24" ht="15" customHeight="1">
      <c r="A21" s="3"/>
      <c r="B21" s="172"/>
      <c r="C21" s="172"/>
      <c r="D21" s="172"/>
      <c r="E21" s="172"/>
      <c r="F21" s="172"/>
      <c r="G21" s="172"/>
      <c r="H21" s="172"/>
      <c r="I21" s="172"/>
      <c r="J21" s="172"/>
      <c r="K21" s="172"/>
      <c r="L21" s="172"/>
      <c r="M21" s="172"/>
      <c r="N21" s="172"/>
      <c r="O21" s="172"/>
      <c r="P21" s="172"/>
      <c r="Q21" s="172"/>
      <c r="R21" s="172"/>
      <c r="S21" s="172"/>
      <c r="T21" s="172"/>
      <c r="U21" s="446"/>
      <c r="V21" s="446"/>
    </row>
    <row r="22" spans="1:24" ht="15" customHeight="1">
      <c r="A22" s="3"/>
      <c r="B22" s="172"/>
      <c r="C22" s="180"/>
      <c r="D22" s="172"/>
      <c r="E22" s="172"/>
      <c r="F22" s="172"/>
      <c r="G22" s="172"/>
      <c r="H22" s="172"/>
      <c r="I22" s="172"/>
      <c r="J22" s="172"/>
      <c r="K22" s="172"/>
      <c r="L22" s="172"/>
      <c r="M22" s="172"/>
      <c r="N22" s="172"/>
      <c r="O22" s="172"/>
      <c r="P22" s="172"/>
      <c r="Q22" s="172"/>
      <c r="R22" s="172"/>
      <c r="S22" s="172"/>
      <c r="T22" s="172"/>
      <c r="U22" s="446"/>
      <c r="V22" s="446"/>
    </row>
    <row r="23" spans="1:24" ht="14.45" customHeight="1">
      <c r="A23" s="172"/>
      <c r="B23" s="172"/>
      <c r="C23" s="180"/>
      <c r="D23" s="172"/>
      <c r="E23" s="172"/>
      <c r="F23" s="172"/>
      <c r="G23" s="172"/>
      <c r="H23" s="172"/>
      <c r="I23" s="172"/>
      <c r="J23" s="172"/>
      <c r="K23" s="172"/>
      <c r="L23" s="172"/>
      <c r="M23" s="172"/>
      <c r="N23" s="172"/>
      <c r="O23" s="172"/>
      <c r="P23" s="172"/>
      <c r="Q23" s="172"/>
      <c r="R23" s="180"/>
      <c r="S23" s="180"/>
      <c r="T23" s="447"/>
      <c r="U23" s="446"/>
      <c r="V23" s="446"/>
      <c r="W23" s="446"/>
      <c r="X23" s="446"/>
    </row>
    <row r="24" spans="1:24" ht="15" customHeight="1">
      <c r="A24" s="172"/>
      <c r="B24" s="172"/>
      <c r="C24" s="180"/>
      <c r="D24" s="172"/>
      <c r="E24" s="172"/>
      <c r="F24" s="172"/>
      <c r="G24" s="172"/>
      <c r="H24" s="172"/>
      <c r="I24" s="172"/>
      <c r="J24" s="172"/>
      <c r="K24" s="172"/>
      <c r="L24" s="172"/>
      <c r="M24" s="172"/>
      <c r="N24" s="172"/>
      <c r="O24" s="172"/>
      <c r="P24" s="172"/>
      <c r="Q24" s="172"/>
      <c r="R24" s="180"/>
      <c r="S24" s="180"/>
      <c r="T24" s="172"/>
      <c r="U24" s="446"/>
      <c r="V24" s="446"/>
      <c r="W24" s="446"/>
      <c r="X24" s="446"/>
    </row>
    <row r="25" spans="1:24" ht="15" customHeight="1">
      <c r="A25" s="172"/>
      <c r="B25" s="172"/>
      <c r="C25" s="172"/>
      <c r="D25" s="172"/>
      <c r="E25" s="172"/>
      <c r="F25" s="172"/>
      <c r="G25" s="172"/>
      <c r="H25" s="172"/>
      <c r="I25" s="172"/>
      <c r="J25" s="172"/>
      <c r="K25" s="172"/>
      <c r="L25" s="172"/>
      <c r="M25" s="172"/>
      <c r="N25" s="172"/>
      <c r="O25" s="172"/>
      <c r="P25" s="172"/>
      <c r="Q25" s="172"/>
      <c r="R25" s="180"/>
      <c r="S25" s="180"/>
      <c r="T25" s="172"/>
      <c r="U25" s="446"/>
      <c r="V25" s="446"/>
      <c r="W25" s="446"/>
      <c r="X25" s="446"/>
    </row>
    <row r="26" spans="1:24" ht="15" customHeight="1">
      <c r="A26" s="172"/>
      <c r="B26" s="172"/>
      <c r="C26" s="172"/>
      <c r="D26" s="172"/>
      <c r="E26" s="172"/>
      <c r="F26" s="172"/>
      <c r="G26" s="172"/>
      <c r="H26" s="172"/>
      <c r="I26" s="172"/>
      <c r="J26" s="172"/>
      <c r="K26" s="172"/>
      <c r="L26" s="172"/>
      <c r="M26" s="172"/>
      <c r="N26" s="172"/>
      <c r="O26" s="172"/>
      <c r="P26" s="172"/>
      <c r="Q26" s="172"/>
      <c r="R26" s="180"/>
      <c r="S26" s="180"/>
      <c r="T26" s="172"/>
      <c r="U26" s="446"/>
      <c r="V26" s="446"/>
      <c r="W26" s="446"/>
      <c r="X26" s="446"/>
    </row>
    <row r="27" spans="1:24" ht="15" customHeight="1">
      <c r="A27" s="172"/>
      <c r="B27" s="172"/>
      <c r="C27" s="172"/>
      <c r="D27" s="172"/>
      <c r="E27" s="172"/>
      <c r="F27" s="172"/>
      <c r="G27" s="172"/>
      <c r="H27" s="172"/>
      <c r="I27" s="172"/>
      <c r="J27" s="172"/>
      <c r="K27" s="172"/>
      <c r="L27" s="172"/>
      <c r="M27" s="172"/>
      <c r="N27" s="172"/>
      <c r="O27" s="172"/>
      <c r="P27" s="172"/>
      <c r="Q27" s="172"/>
      <c r="R27" s="172"/>
      <c r="S27" s="172"/>
      <c r="T27" s="172"/>
      <c r="U27" s="446"/>
      <c r="V27" s="446"/>
      <c r="W27" s="446"/>
      <c r="X27" s="446"/>
    </row>
    <row r="28" spans="1:24" ht="15" customHeight="1">
      <c r="A28" s="172"/>
      <c r="B28" s="172"/>
      <c r="C28" s="172"/>
      <c r="D28" s="172"/>
      <c r="E28" s="172"/>
      <c r="F28" s="172"/>
      <c r="G28" s="172"/>
      <c r="H28" s="172"/>
      <c r="I28" s="172"/>
      <c r="J28" s="172"/>
      <c r="K28" s="172"/>
      <c r="L28" s="172"/>
      <c r="M28" s="172"/>
      <c r="N28" s="172"/>
      <c r="O28" s="172"/>
      <c r="P28" s="172"/>
      <c r="Q28" s="172"/>
      <c r="R28" s="172"/>
      <c r="S28" s="172"/>
      <c r="T28" s="172"/>
      <c r="U28" s="446"/>
      <c r="V28" s="446"/>
      <c r="W28" s="446"/>
      <c r="X28" s="446"/>
    </row>
    <row r="29" spans="1:24" ht="15" customHeight="1">
      <c r="A29" s="172"/>
      <c r="B29" s="172"/>
      <c r="C29" s="172"/>
      <c r="D29" s="172"/>
      <c r="E29" s="172"/>
      <c r="F29" s="172"/>
      <c r="G29" s="172"/>
      <c r="H29" s="172"/>
      <c r="I29" s="172"/>
      <c r="J29" s="172"/>
      <c r="K29" s="172"/>
      <c r="L29" s="172"/>
      <c r="M29" s="172"/>
      <c r="N29" s="172"/>
      <c r="O29" s="172"/>
      <c r="P29" s="172"/>
      <c r="Q29" s="172"/>
      <c r="R29" s="172"/>
      <c r="S29" s="172"/>
      <c r="T29" s="172"/>
      <c r="U29" s="446"/>
      <c r="V29" s="446"/>
      <c r="W29" s="446"/>
      <c r="X29" s="446"/>
    </row>
    <row r="30" spans="1:24" ht="15" customHeight="1">
      <c r="A30" s="172"/>
      <c r="B30" s="172"/>
      <c r="C30" s="172"/>
      <c r="D30" s="172"/>
      <c r="E30" s="172"/>
      <c r="F30" s="172"/>
      <c r="G30" s="172"/>
      <c r="H30" s="172"/>
      <c r="I30" s="172"/>
      <c r="J30" s="172"/>
      <c r="K30" s="172"/>
      <c r="L30" s="172"/>
      <c r="M30" s="172"/>
      <c r="N30" s="172"/>
      <c r="O30" s="172"/>
      <c r="P30" s="172"/>
      <c r="Q30" s="172"/>
      <c r="R30" s="172"/>
      <c r="S30" s="172"/>
      <c r="T30" s="172"/>
      <c r="U30" s="446"/>
      <c r="V30" s="446"/>
      <c r="W30" s="446"/>
      <c r="X30" s="446"/>
    </row>
    <row r="31" spans="1:24" ht="15" customHeight="1">
      <c r="A31" s="172"/>
      <c r="B31" s="172"/>
      <c r="C31" s="172"/>
      <c r="D31" s="172"/>
      <c r="E31" s="172"/>
      <c r="F31" s="172"/>
      <c r="G31" s="172"/>
      <c r="H31" s="172"/>
      <c r="I31" s="172"/>
      <c r="J31" s="172"/>
      <c r="K31" s="172"/>
      <c r="L31" s="172"/>
      <c r="M31" s="172"/>
      <c r="N31" s="172"/>
      <c r="O31" s="172"/>
      <c r="P31" s="172"/>
      <c r="Q31" s="172"/>
      <c r="R31" s="172"/>
      <c r="S31" s="172"/>
      <c r="T31" s="172"/>
      <c r="U31" s="446"/>
      <c r="V31" s="446"/>
      <c r="W31" s="446"/>
      <c r="X31" s="446"/>
    </row>
    <row r="32" spans="1:24" ht="15.4" customHeight="1">
      <c r="A32" s="446"/>
      <c r="B32" s="446"/>
      <c r="C32" s="446"/>
      <c r="D32" s="446"/>
      <c r="E32" s="446"/>
      <c r="F32" s="446"/>
      <c r="G32" s="446"/>
      <c r="H32" s="446"/>
      <c r="I32" s="446"/>
      <c r="J32" s="446"/>
      <c r="K32" s="446"/>
      <c r="L32" s="446"/>
      <c r="M32" s="446"/>
      <c r="N32" s="446"/>
      <c r="O32" s="446"/>
      <c r="P32" s="446"/>
      <c r="Q32" s="446"/>
      <c r="R32" s="446"/>
      <c r="S32" s="446"/>
      <c r="T32" s="446"/>
      <c r="U32" s="446"/>
      <c r="V32" s="446"/>
      <c r="W32" s="446"/>
      <c r="X32" s="446"/>
    </row>
    <row r="33" spans="1:24" ht="15.4" customHeight="1">
      <c r="A33" s="446"/>
      <c r="B33" s="446"/>
      <c r="C33" s="446"/>
      <c r="D33" s="446"/>
      <c r="E33" s="446"/>
      <c r="F33" s="446"/>
      <c r="G33" s="446"/>
      <c r="H33" s="446"/>
      <c r="I33" s="446"/>
      <c r="J33" s="446"/>
      <c r="K33" s="446"/>
      <c r="L33" s="446"/>
      <c r="M33" s="446"/>
      <c r="N33" s="446"/>
      <c r="O33" s="446"/>
      <c r="P33" s="446"/>
      <c r="Q33" s="446"/>
      <c r="R33" s="446"/>
      <c r="S33" s="446"/>
      <c r="T33" s="446"/>
      <c r="U33" s="446"/>
      <c r="V33" s="446"/>
      <c r="W33" s="446"/>
      <c r="X33" s="446"/>
    </row>
    <row r="34" spans="1:24" ht="15.4" customHeight="1">
      <c r="A34" s="446"/>
      <c r="B34" s="446"/>
      <c r="C34" s="446"/>
      <c r="D34" s="446"/>
      <c r="E34" s="446"/>
      <c r="F34" s="446"/>
      <c r="G34" s="446"/>
      <c r="H34" s="446"/>
      <c r="I34" s="446"/>
      <c r="J34" s="446"/>
      <c r="K34" s="446"/>
      <c r="L34" s="446"/>
      <c r="M34" s="446"/>
      <c r="N34" s="446"/>
      <c r="O34" s="446"/>
      <c r="P34" s="446"/>
      <c r="Q34" s="446"/>
      <c r="R34" s="446"/>
      <c r="S34" s="446"/>
      <c r="T34" s="446"/>
      <c r="U34" s="446"/>
      <c r="V34" s="446"/>
      <c r="W34" s="446"/>
      <c r="X34" s="446"/>
    </row>
    <row r="35" spans="1:24" ht="15.4" customHeight="1">
      <c r="A35" s="446"/>
      <c r="B35" s="446"/>
      <c r="C35" s="446"/>
      <c r="D35" s="446"/>
      <c r="E35" s="446"/>
      <c r="F35" s="446"/>
      <c r="G35" s="446"/>
      <c r="H35" s="446"/>
      <c r="I35" s="446"/>
      <c r="J35" s="446"/>
      <c r="K35" s="446"/>
      <c r="L35" s="446"/>
      <c r="M35" s="446"/>
      <c r="N35" s="446"/>
      <c r="O35" s="446"/>
      <c r="P35" s="446"/>
      <c r="Q35" s="446"/>
      <c r="R35" s="446"/>
      <c r="S35" s="446"/>
      <c r="T35" s="446"/>
      <c r="U35" s="446"/>
      <c r="V35" s="446"/>
      <c r="W35" s="446"/>
      <c r="X35" s="446"/>
    </row>
    <row r="36" spans="1:24" ht="15.4" customHeight="1">
      <c r="A36" s="446"/>
      <c r="B36" s="446"/>
      <c r="C36" s="446"/>
      <c r="D36" s="446"/>
      <c r="E36" s="446"/>
      <c r="F36" s="446"/>
      <c r="G36" s="446"/>
      <c r="H36" s="446"/>
      <c r="I36" s="446"/>
      <c r="J36" s="446"/>
      <c r="K36" s="446"/>
      <c r="L36" s="446"/>
      <c r="M36" s="446"/>
      <c r="N36" s="446"/>
      <c r="O36" s="446"/>
      <c r="P36" s="446"/>
      <c r="Q36" s="446"/>
      <c r="R36" s="446"/>
      <c r="S36" s="446"/>
      <c r="T36" s="446"/>
      <c r="U36" s="446"/>
      <c r="V36" s="446"/>
      <c r="W36" s="446"/>
      <c r="X36" s="446"/>
    </row>
    <row r="37" spans="1:24" ht="15.4" customHeight="1">
      <c r="A37" s="446"/>
      <c r="B37" s="446"/>
      <c r="C37" s="446"/>
      <c r="D37" s="446"/>
      <c r="E37" s="446"/>
      <c r="F37" s="446"/>
      <c r="G37" s="446"/>
      <c r="H37" s="446"/>
      <c r="I37" s="446"/>
      <c r="J37" s="446"/>
      <c r="K37" s="446"/>
      <c r="L37" s="446"/>
      <c r="M37" s="446"/>
      <c r="N37" s="446"/>
      <c r="O37" s="446"/>
      <c r="P37" s="446"/>
      <c r="Q37" s="446"/>
      <c r="R37" s="446"/>
      <c r="S37" s="446"/>
      <c r="T37" s="446"/>
      <c r="U37" s="446"/>
      <c r="V37" s="446"/>
      <c r="W37" s="446"/>
      <c r="X37" s="446"/>
    </row>
    <row r="38" spans="1:24" ht="15.4" customHeight="1">
      <c r="A38" s="446"/>
      <c r="B38" s="446"/>
      <c r="C38" s="446"/>
      <c r="D38" s="446"/>
      <c r="E38" s="446"/>
      <c r="F38" s="446"/>
      <c r="G38" s="446"/>
      <c r="H38" s="446"/>
      <c r="I38" s="446"/>
      <c r="J38" s="446"/>
      <c r="K38" s="446"/>
      <c r="L38" s="446"/>
      <c r="M38" s="446"/>
      <c r="N38" s="446"/>
      <c r="O38" s="446"/>
      <c r="P38" s="446"/>
      <c r="Q38" s="446"/>
      <c r="R38" s="446"/>
      <c r="S38" s="446"/>
      <c r="T38" s="446"/>
      <c r="U38" s="446"/>
      <c r="V38" s="446"/>
      <c r="W38" s="446"/>
      <c r="X38" s="446"/>
    </row>
    <row r="39" spans="1:24" ht="15.4" customHeight="1">
      <c r="A39" s="446"/>
      <c r="B39" s="446"/>
      <c r="C39" s="446"/>
      <c r="D39" s="446"/>
      <c r="E39" s="446"/>
      <c r="F39" s="446"/>
      <c r="G39" s="446"/>
      <c r="H39" s="446"/>
      <c r="I39" s="446"/>
      <c r="J39" s="446"/>
      <c r="K39" s="446"/>
      <c r="L39" s="446"/>
      <c r="M39" s="446"/>
      <c r="N39" s="446"/>
      <c r="O39" s="446"/>
      <c r="P39" s="446"/>
      <c r="Q39" s="446"/>
      <c r="R39" s="446"/>
      <c r="S39" s="446"/>
      <c r="T39" s="446"/>
      <c r="U39" s="446"/>
      <c r="V39" s="446"/>
      <c r="W39" s="446"/>
      <c r="X39" s="446"/>
    </row>
    <row r="40" spans="1:24" ht="15.4" customHeight="1">
      <c r="A40" s="446"/>
      <c r="B40" s="446"/>
      <c r="C40" s="446"/>
      <c r="D40" s="446"/>
      <c r="E40" s="446"/>
      <c r="F40" s="446"/>
      <c r="G40" s="446"/>
      <c r="H40" s="446"/>
      <c r="I40" s="446"/>
      <c r="J40" s="446"/>
      <c r="K40" s="446"/>
      <c r="L40" s="446"/>
      <c r="M40" s="446"/>
      <c r="N40" s="446"/>
      <c r="O40" s="446"/>
      <c r="P40" s="446"/>
      <c r="Q40" s="446"/>
      <c r="R40" s="446"/>
      <c r="S40" s="446"/>
      <c r="T40" s="446"/>
      <c r="U40" s="446"/>
      <c r="V40" s="446"/>
      <c r="W40" s="446"/>
      <c r="X40" s="446"/>
    </row>
    <row r="41" spans="1:24" ht="15.4" customHeight="1">
      <c r="A41" s="446"/>
      <c r="B41" s="446"/>
      <c r="C41" s="446"/>
      <c r="D41" s="446"/>
      <c r="E41" s="446"/>
      <c r="F41" s="446"/>
      <c r="G41" s="446"/>
      <c r="H41" s="446"/>
      <c r="I41" s="446"/>
      <c r="J41" s="446"/>
      <c r="K41" s="446"/>
      <c r="L41" s="446"/>
      <c r="M41" s="446"/>
      <c r="N41" s="446"/>
      <c r="O41" s="446"/>
      <c r="P41" s="446"/>
      <c r="Q41" s="446"/>
      <c r="R41" s="446"/>
      <c r="S41" s="446"/>
      <c r="T41" s="446"/>
      <c r="U41" s="446"/>
      <c r="V41" s="446"/>
      <c r="W41" s="446"/>
      <c r="X41" s="446"/>
    </row>
    <row r="42" spans="1:24" ht="15.4" customHeight="1">
      <c r="A42" s="446"/>
      <c r="B42" s="446"/>
      <c r="C42" s="446"/>
      <c r="D42" s="446"/>
      <c r="E42" s="446"/>
      <c r="F42" s="446"/>
      <c r="G42" s="446"/>
      <c r="H42" s="446"/>
      <c r="I42" s="446"/>
      <c r="J42" s="446"/>
      <c r="K42" s="446"/>
      <c r="L42" s="446"/>
      <c r="M42" s="446"/>
      <c r="N42" s="446"/>
      <c r="O42" s="446"/>
      <c r="P42" s="446"/>
      <c r="Q42" s="446"/>
      <c r="R42" s="446"/>
      <c r="S42" s="446"/>
      <c r="T42" s="446"/>
      <c r="U42" s="446"/>
      <c r="V42" s="446"/>
      <c r="W42" s="446"/>
      <c r="X42" s="446"/>
    </row>
    <row r="43" spans="1:24" ht="15.4" customHeight="1">
      <c r="A43" s="446"/>
      <c r="B43" s="446"/>
      <c r="C43" s="446"/>
      <c r="D43" s="446"/>
      <c r="E43" s="446"/>
      <c r="F43" s="446"/>
      <c r="G43" s="446"/>
      <c r="H43" s="446"/>
      <c r="I43" s="446"/>
      <c r="J43" s="446"/>
      <c r="K43" s="446"/>
      <c r="L43" s="446"/>
      <c r="M43" s="446"/>
      <c r="N43" s="446"/>
      <c r="O43" s="446"/>
      <c r="P43" s="446"/>
      <c r="Q43" s="446"/>
      <c r="R43" s="446"/>
      <c r="S43" s="446"/>
      <c r="T43" s="446"/>
      <c r="U43" s="446"/>
      <c r="V43" s="446"/>
      <c r="W43" s="446"/>
      <c r="X43" s="446"/>
    </row>
    <row r="44" spans="1:24" ht="15.4" customHeight="1">
      <c r="A44" s="446"/>
      <c r="B44" s="446"/>
      <c r="C44" s="446"/>
      <c r="D44" s="446"/>
      <c r="E44" s="446"/>
      <c r="F44" s="446"/>
      <c r="G44" s="446"/>
      <c r="H44" s="446"/>
      <c r="I44" s="446"/>
      <c r="J44" s="446"/>
      <c r="K44" s="446"/>
      <c r="L44" s="446"/>
      <c r="M44" s="446"/>
      <c r="N44" s="446"/>
      <c r="O44" s="446"/>
      <c r="P44" s="446"/>
      <c r="Q44" s="446"/>
      <c r="R44" s="446"/>
      <c r="S44" s="446"/>
      <c r="T44" s="446"/>
      <c r="U44" s="446"/>
      <c r="V44" s="446"/>
      <c r="W44" s="446"/>
      <c r="X44" s="446"/>
    </row>
  </sheetData>
  <mergeCells count="8">
    <mergeCell ref="C16:E16"/>
    <mergeCell ref="B20:E20"/>
    <mergeCell ref="B7:E7"/>
    <mergeCell ref="C11:E11"/>
    <mergeCell ref="C12:E12"/>
    <mergeCell ref="C13:E13"/>
    <mergeCell ref="C14:E14"/>
    <mergeCell ref="C15:E15"/>
  </mergeCells>
  <hyperlinks>
    <hyperlink ref="B11" r:id="rId1" xr:uid="{CF6D32C6-E2FA-44E9-BE3A-175EC7899105}"/>
    <hyperlink ref="B15" r:id="rId2" xr:uid="{52EFC1B0-FEC2-459C-988B-C767E9B2D4E5}"/>
    <hyperlink ref="B16" r:id="rId3" xr:uid="{05AE2F21-031D-4B8B-8588-B82B7BE6327F}"/>
    <hyperlink ref="B17" r:id="rId4" xr:uid="{3981B9B9-7618-4CC8-9E25-A70297AAE02A}"/>
    <hyperlink ref="B12" r:id="rId5" xr:uid="{0B68124C-43F2-4E2F-A097-63799C1FF6FC}"/>
    <hyperlink ref="B13" r:id="rId6" xr:uid="{95095C8F-33CB-4A6D-B760-86A480787BB1}"/>
    <hyperlink ref="B14" r:id="rId7" xr:uid="{F3A678E8-A914-4103-B235-54CFF66D20A2}"/>
    <hyperlink ref="B10" r:id="rId8" xr:uid="{4C7C44F9-7CC9-4360-ACFC-48B974A9FFDA}"/>
  </hyperlinks>
  <pageMargins left="0.7" right="0.7" top="0.75" bottom="0.75" header="0.3" footer="0.3"/>
  <pageSetup orientation="portrait" r:id="rId9"/>
  <headerFooter>
    <oddFooter>&amp;C&amp;"Helvetica Neue,Regular"&amp;12&amp;K000000&amp;P</oddFooter>
  </headerFooter>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9360-0684-49D6-9590-462EFAC734AB}">
  <dimension ref="A1:Q202"/>
  <sheetViews>
    <sheetView showGridLines="0" zoomScale="60" zoomScaleNormal="60" workbookViewId="0">
      <pane ySplit="5" topLeftCell="A123" activePane="bottomLeft" state="frozen"/>
      <selection pane="bottomLeft" activeCell="K195" sqref="K195"/>
    </sheetView>
  </sheetViews>
  <sheetFormatPr defaultColWidth="9.140625" defaultRowHeight="15.4" customHeight="1"/>
  <cols>
    <col min="1" max="1" width="8.5703125" style="164" customWidth="1"/>
    <col min="2" max="2" width="80.5703125" style="157" customWidth="1"/>
    <col min="3" max="3" width="28.140625" style="157" customWidth="1"/>
    <col min="4" max="4" width="6.5703125" style="157" customWidth="1"/>
    <col min="5" max="12" width="17.5703125" style="157" customWidth="1"/>
    <col min="13" max="13" width="25.42578125" style="157" customWidth="1"/>
    <col min="14" max="14" width="26.42578125" style="157" customWidth="1"/>
    <col min="15" max="15" width="10.85546875" style="157" customWidth="1"/>
    <col min="16" max="18" width="9.140625" style="157" customWidth="1"/>
    <col min="19" max="16384" width="9.140625" style="157"/>
  </cols>
  <sheetData>
    <row r="1" spans="1:17" ht="20.100000000000001" customHeight="1">
      <c r="A1" s="117"/>
      <c r="B1" s="493"/>
      <c r="C1" s="493"/>
      <c r="D1" s="493"/>
      <c r="E1" s="493"/>
      <c r="F1" s="493"/>
      <c r="G1" s="493"/>
      <c r="H1" s="493"/>
      <c r="I1" s="493"/>
      <c r="J1" s="493"/>
      <c r="K1" s="493"/>
      <c r="L1" s="493"/>
      <c r="M1" s="493"/>
      <c r="N1" s="493"/>
      <c r="O1" s="493"/>
      <c r="P1" s="493"/>
      <c r="Q1" s="500"/>
    </row>
    <row r="2" spans="1:17" ht="20.100000000000001" customHeight="1">
      <c r="A2" s="118"/>
      <c r="B2" s="4"/>
      <c r="C2" s="20"/>
      <c r="D2" s="68"/>
      <c r="E2" s="20"/>
      <c r="F2" s="20"/>
      <c r="G2" s="20"/>
      <c r="H2" s="501"/>
      <c r="I2" s="501"/>
      <c r="J2" s="18"/>
      <c r="K2" s="5"/>
      <c r="L2" s="4"/>
      <c r="M2" s="4"/>
      <c r="N2" s="4"/>
      <c r="O2" s="4"/>
      <c r="P2" s="4"/>
      <c r="Q2" s="69"/>
    </row>
    <row r="3" spans="1:17" ht="20.100000000000001" customHeight="1">
      <c r="A3" s="118"/>
      <c r="B3" s="5"/>
      <c r="C3" s="23"/>
      <c r="D3" s="70"/>
      <c r="E3" s="23"/>
      <c r="F3" s="23"/>
      <c r="G3" s="23"/>
      <c r="H3" s="23"/>
      <c r="I3" s="23"/>
      <c r="J3" s="5"/>
      <c r="K3" s="5"/>
      <c r="L3" s="26"/>
      <c r="M3" s="5"/>
      <c r="N3" s="5"/>
      <c r="O3" s="5"/>
      <c r="P3" s="5"/>
      <c r="Q3" s="29"/>
    </row>
    <row r="4" spans="1:17" ht="20.100000000000001" customHeight="1">
      <c r="A4" s="118"/>
      <c r="B4" s="5"/>
      <c r="C4" s="71"/>
      <c r="D4" s="72"/>
      <c r="E4" s="71"/>
      <c r="F4" s="71"/>
      <c r="G4" s="71"/>
      <c r="H4" s="71"/>
      <c r="I4" s="71"/>
      <c r="J4" s="5"/>
      <c r="K4" s="5"/>
      <c r="L4" s="5"/>
      <c r="M4" s="5"/>
      <c r="N4" s="5"/>
      <c r="O4" s="5"/>
      <c r="P4" s="5"/>
      <c r="Q4" s="29"/>
    </row>
    <row r="5" spans="1:17" ht="25.5" customHeight="1">
      <c r="A5" s="118"/>
      <c r="B5" s="41"/>
      <c r="C5" s="42" t="s">
        <v>8</v>
      </c>
      <c r="D5" s="42"/>
      <c r="E5" s="43">
        <v>2016</v>
      </c>
      <c r="F5" s="43">
        <v>2017</v>
      </c>
      <c r="G5" s="43">
        <v>2018</v>
      </c>
      <c r="H5" s="43">
        <v>2019</v>
      </c>
      <c r="I5" s="43">
        <v>2020</v>
      </c>
      <c r="J5" s="43">
        <v>2021</v>
      </c>
      <c r="K5" s="43">
        <v>2022</v>
      </c>
      <c r="L5" s="43">
        <v>2023</v>
      </c>
      <c r="M5" s="5"/>
      <c r="N5" s="5"/>
      <c r="O5" s="5"/>
      <c r="P5" s="5"/>
      <c r="Q5" s="29"/>
    </row>
    <row r="6" spans="1:17" ht="30" customHeight="1">
      <c r="A6" s="118"/>
      <c r="B6" s="5"/>
      <c r="C6" s="23"/>
      <c r="D6" s="70"/>
      <c r="E6" s="23"/>
      <c r="F6" s="23"/>
      <c r="G6" s="23"/>
      <c r="H6" s="23"/>
      <c r="I6" s="23"/>
      <c r="J6" s="5"/>
      <c r="K6" s="5"/>
      <c r="L6" s="5"/>
      <c r="M6" s="5"/>
      <c r="N6" s="5"/>
      <c r="O6" s="5"/>
      <c r="P6" s="5"/>
      <c r="Q6" s="29"/>
    </row>
    <row r="7" spans="1:17" ht="30" customHeight="1">
      <c r="A7" s="118"/>
      <c r="B7" s="112" t="s">
        <v>143</v>
      </c>
      <c r="C7" s="113"/>
      <c r="D7" s="114"/>
      <c r="E7" s="113"/>
      <c r="F7" s="113"/>
      <c r="G7" s="113"/>
      <c r="H7" s="113"/>
      <c r="I7" s="113"/>
      <c r="J7" s="113"/>
      <c r="K7" s="113"/>
      <c r="L7" s="113"/>
      <c r="M7" s="5"/>
      <c r="N7" s="5"/>
      <c r="O7" s="5"/>
      <c r="P7" s="5"/>
      <c r="Q7" s="29"/>
    </row>
    <row r="8" spans="1:17" ht="30" customHeight="1">
      <c r="A8" s="118"/>
      <c r="B8" s="30" t="s">
        <v>9</v>
      </c>
      <c r="C8" s="73"/>
      <c r="D8" s="74"/>
      <c r="E8" s="73"/>
      <c r="F8" s="75"/>
      <c r="G8" s="76"/>
      <c r="H8" s="76"/>
      <c r="I8" s="75"/>
      <c r="J8" s="5"/>
      <c r="K8" s="5"/>
      <c r="L8" s="5"/>
      <c r="M8" s="5"/>
      <c r="N8" s="5"/>
      <c r="O8" s="5"/>
      <c r="P8" s="5"/>
      <c r="Q8" s="29"/>
    </row>
    <row r="9" spans="1:17" ht="26.1" customHeight="1">
      <c r="A9" s="118"/>
      <c r="B9" s="119" t="s">
        <v>232</v>
      </c>
      <c r="C9" s="45" t="s">
        <v>28</v>
      </c>
      <c r="D9" s="45"/>
      <c r="E9" s="37">
        <v>58476</v>
      </c>
      <c r="F9" s="37">
        <v>57383</v>
      </c>
      <c r="G9" s="37">
        <v>57975</v>
      </c>
      <c r="H9" s="37">
        <v>57474</v>
      </c>
      <c r="I9" s="37">
        <v>56609</v>
      </c>
      <c r="J9" s="37">
        <v>53285</v>
      </c>
      <c r="K9" s="37">
        <v>53530</v>
      </c>
      <c r="L9" s="37">
        <v>53183</v>
      </c>
      <c r="M9" s="5"/>
      <c r="N9" s="5"/>
      <c r="O9" s="5"/>
      <c r="P9" s="5"/>
      <c r="Q9" s="29"/>
    </row>
    <row r="10" spans="1:17" ht="26.1" customHeight="1">
      <c r="A10" s="118"/>
      <c r="B10" s="44" t="s">
        <v>29</v>
      </c>
      <c r="C10" s="45" t="s">
        <v>28</v>
      </c>
      <c r="D10" s="45"/>
      <c r="E10" s="37">
        <v>59560</v>
      </c>
      <c r="F10" s="37">
        <v>58029</v>
      </c>
      <c r="G10" s="37">
        <v>58676</v>
      </c>
      <c r="H10" s="37">
        <v>57768</v>
      </c>
      <c r="I10" s="37">
        <v>57216</v>
      </c>
      <c r="J10" s="37">
        <v>54512</v>
      </c>
      <c r="K10" s="37">
        <v>53926</v>
      </c>
      <c r="L10" s="37">
        <v>55158</v>
      </c>
      <c r="M10" s="5"/>
      <c r="N10" s="5"/>
      <c r="O10" s="5"/>
      <c r="P10" s="5"/>
      <c r="Q10" s="29"/>
    </row>
    <row r="11" spans="1:17" ht="26.1" customHeight="1">
      <c r="A11" s="118"/>
      <c r="B11" s="44" t="s">
        <v>77</v>
      </c>
      <c r="C11" s="45" t="s">
        <v>18</v>
      </c>
      <c r="D11" s="45" t="s">
        <v>12</v>
      </c>
      <c r="E11" s="77">
        <v>85.4</v>
      </c>
      <c r="F11" s="77">
        <v>85.1</v>
      </c>
      <c r="G11" s="77">
        <v>85.6</v>
      </c>
      <c r="H11" s="77">
        <v>85.6</v>
      </c>
      <c r="I11" s="77">
        <v>85.6</v>
      </c>
      <c r="J11" s="77">
        <v>83.8</v>
      </c>
      <c r="K11" s="108">
        <v>89.06</v>
      </c>
      <c r="L11" s="108">
        <v>91.6</v>
      </c>
      <c r="M11" s="5"/>
      <c r="N11" s="5"/>
      <c r="O11" s="5"/>
      <c r="P11" s="5"/>
      <c r="Q11" s="29"/>
    </row>
    <row r="12" spans="1:17" ht="26.1" customHeight="1">
      <c r="A12" s="118"/>
      <c r="B12" s="47" t="s">
        <v>78</v>
      </c>
      <c r="C12" s="46"/>
      <c r="D12" s="45"/>
      <c r="E12" s="37"/>
      <c r="F12" s="37"/>
      <c r="G12" s="37"/>
      <c r="H12" s="37"/>
      <c r="I12" s="37"/>
      <c r="J12" s="37"/>
      <c r="K12" s="37"/>
      <c r="L12" s="37"/>
      <c r="M12" s="5"/>
      <c r="N12" s="5"/>
      <c r="O12" s="5"/>
      <c r="P12" s="5"/>
      <c r="Q12" s="29"/>
    </row>
    <row r="13" spans="1:17" ht="26.1" customHeight="1">
      <c r="A13" s="118"/>
      <c r="B13" s="31" t="s">
        <v>144</v>
      </c>
      <c r="C13" s="45" t="s">
        <v>28</v>
      </c>
      <c r="D13" s="45"/>
      <c r="E13" s="37">
        <v>17195</v>
      </c>
      <c r="F13" s="37">
        <v>16502</v>
      </c>
      <c r="G13" s="37">
        <v>17393</v>
      </c>
      <c r="H13" s="37">
        <v>16840</v>
      </c>
      <c r="I13" s="37">
        <v>16183</v>
      </c>
      <c r="J13" s="37">
        <v>13797</v>
      </c>
      <c r="K13" s="37">
        <v>13798</v>
      </c>
      <c r="L13" s="37">
        <v>14311</v>
      </c>
      <c r="M13" s="5"/>
      <c r="N13" s="5"/>
      <c r="O13" s="5"/>
      <c r="P13" s="5"/>
      <c r="Q13" s="29"/>
    </row>
    <row r="14" spans="1:17" ht="26.1" customHeight="1">
      <c r="A14" s="118"/>
      <c r="B14" s="31" t="s">
        <v>145</v>
      </c>
      <c r="C14" s="45" t="s">
        <v>28</v>
      </c>
      <c r="D14" s="45"/>
      <c r="E14" s="37">
        <v>42365</v>
      </c>
      <c r="F14" s="37">
        <v>41527</v>
      </c>
      <c r="G14" s="37">
        <v>41283</v>
      </c>
      <c r="H14" s="37">
        <v>40928</v>
      </c>
      <c r="I14" s="37">
        <v>41033</v>
      </c>
      <c r="J14" s="37">
        <v>40715</v>
      </c>
      <c r="K14" s="37">
        <v>40128</v>
      </c>
      <c r="L14" s="37">
        <v>40847</v>
      </c>
      <c r="M14" s="5"/>
      <c r="N14" s="5"/>
      <c r="O14" s="5"/>
      <c r="P14" s="5"/>
      <c r="Q14" s="29"/>
    </row>
    <row r="15" spans="1:17" ht="26.1" customHeight="1">
      <c r="A15" s="118"/>
      <c r="B15" s="31" t="s">
        <v>146</v>
      </c>
      <c r="C15" s="45" t="s">
        <v>18</v>
      </c>
      <c r="D15" s="45"/>
      <c r="E15" s="27">
        <v>28.87</v>
      </c>
      <c r="F15" s="27">
        <v>28.437505385238399</v>
      </c>
      <c r="G15" s="27">
        <v>27.772854318631101</v>
      </c>
      <c r="H15" s="27">
        <v>29.1476249826894</v>
      </c>
      <c r="I15" s="27">
        <v>28.285794183445201</v>
      </c>
      <c r="J15" s="27">
        <v>25.31</v>
      </c>
      <c r="K15" s="27">
        <v>25.58</v>
      </c>
      <c r="L15" s="27">
        <v>25.9</v>
      </c>
      <c r="M15" s="5"/>
      <c r="N15" s="5"/>
      <c r="O15" s="5"/>
      <c r="P15" s="5"/>
      <c r="Q15" s="29"/>
    </row>
    <row r="16" spans="1:17" ht="26.1" customHeight="1">
      <c r="A16" s="118"/>
      <c r="B16" s="47" t="s">
        <v>147</v>
      </c>
      <c r="C16" s="53"/>
      <c r="D16" s="48"/>
      <c r="E16" s="49"/>
      <c r="F16" s="49"/>
      <c r="G16" s="49"/>
      <c r="H16" s="78"/>
      <c r="I16" s="78"/>
      <c r="J16" s="78"/>
      <c r="K16" s="78"/>
      <c r="L16" s="5"/>
      <c r="M16" s="5"/>
      <c r="N16" s="5"/>
      <c r="O16" s="5"/>
      <c r="P16" s="5"/>
      <c r="Q16" s="29"/>
    </row>
    <row r="17" spans="1:17" ht="26.1" customHeight="1">
      <c r="A17" s="118"/>
      <c r="B17" s="31" t="s">
        <v>148</v>
      </c>
      <c r="C17" s="45" t="s">
        <v>28</v>
      </c>
      <c r="D17" s="45"/>
      <c r="E17" s="37">
        <v>9038</v>
      </c>
      <c r="F17" s="37">
        <v>8281</v>
      </c>
      <c r="G17" s="37">
        <v>7678</v>
      </c>
      <c r="H17" s="37">
        <v>6936</v>
      </c>
      <c r="I17" s="37">
        <v>6390</v>
      </c>
      <c r="J17" s="37">
        <v>7102</v>
      </c>
      <c r="K17" s="37">
        <v>6675</v>
      </c>
      <c r="L17" s="37">
        <v>6784</v>
      </c>
      <c r="M17" s="5"/>
      <c r="N17" s="5"/>
      <c r="O17" s="5"/>
      <c r="P17" s="5"/>
      <c r="Q17" s="29"/>
    </row>
    <row r="18" spans="1:17" ht="26.1" customHeight="1">
      <c r="A18" s="118"/>
      <c r="B18" s="31" t="s">
        <v>149</v>
      </c>
      <c r="C18" s="45" t="s">
        <v>28</v>
      </c>
      <c r="D18" s="45"/>
      <c r="E18" s="37">
        <v>28703</v>
      </c>
      <c r="F18" s="37">
        <v>28511</v>
      </c>
      <c r="G18" s="37">
        <v>29113</v>
      </c>
      <c r="H18" s="37">
        <v>28751</v>
      </c>
      <c r="I18" s="37">
        <v>29663</v>
      </c>
      <c r="J18" s="56">
        <v>35328</v>
      </c>
      <c r="K18" s="56">
        <v>34806</v>
      </c>
      <c r="L18" s="56">
        <v>34962</v>
      </c>
      <c r="M18" s="5"/>
      <c r="N18" s="5"/>
      <c r="O18" s="5"/>
      <c r="P18" s="5"/>
      <c r="Q18" s="29"/>
    </row>
    <row r="19" spans="1:17" ht="26.1" customHeight="1">
      <c r="A19" s="118"/>
      <c r="B19" s="31" t="s">
        <v>30</v>
      </c>
      <c r="C19" s="45" t="s">
        <v>28</v>
      </c>
      <c r="D19" s="45"/>
      <c r="E19" s="37">
        <v>21819</v>
      </c>
      <c r="F19" s="37">
        <v>21237</v>
      </c>
      <c r="G19" s="37">
        <v>21885</v>
      </c>
      <c r="H19" s="37">
        <v>22081</v>
      </c>
      <c r="I19" s="37">
        <v>21163</v>
      </c>
      <c r="J19" s="37">
        <v>12082</v>
      </c>
      <c r="K19" s="37">
        <v>12445</v>
      </c>
      <c r="L19" s="37">
        <v>13412</v>
      </c>
      <c r="M19" s="5"/>
      <c r="N19" s="5"/>
      <c r="O19" s="5"/>
      <c r="P19" s="5"/>
      <c r="Q19" s="29"/>
    </row>
    <row r="20" spans="1:17" ht="26.1" customHeight="1">
      <c r="A20" s="118"/>
      <c r="B20" s="47" t="s">
        <v>150</v>
      </c>
      <c r="C20" s="46"/>
      <c r="D20" s="45"/>
      <c r="E20" s="37"/>
      <c r="F20" s="37"/>
      <c r="G20" s="37"/>
      <c r="H20" s="37"/>
      <c r="I20" s="37"/>
      <c r="J20" s="37"/>
      <c r="K20" s="37"/>
      <c r="L20" s="5"/>
      <c r="M20" s="5"/>
      <c r="N20" s="5"/>
      <c r="O20" s="5"/>
      <c r="P20" s="5"/>
      <c r="Q20" s="29"/>
    </row>
    <row r="21" spans="1:17" ht="26.1" customHeight="1">
      <c r="A21" s="162"/>
      <c r="B21" s="31" t="s">
        <v>151</v>
      </c>
      <c r="C21" s="45" t="s">
        <v>28</v>
      </c>
      <c r="D21" s="45"/>
      <c r="E21" s="37">
        <v>4167</v>
      </c>
      <c r="F21" s="37">
        <v>4128</v>
      </c>
      <c r="G21" s="37">
        <v>4107</v>
      </c>
      <c r="H21" s="37">
        <v>4028</v>
      </c>
      <c r="I21" s="37">
        <v>4099</v>
      </c>
      <c r="J21" s="37">
        <v>4193</v>
      </c>
      <c r="K21" s="37">
        <v>4285</v>
      </c>
      <c r="L21" s="37">
        <v>4520</v>
      </c>
      <c r="M21" s="37"/>
      <c r="N21" s="37"/>
      <c r="O21" s="5"/>
      <c r="P21" s="5"/>
      <c r="Q21" s="29"/>
    </row>
    <row r="22" spans="1:17" ht="26.1" customHeight="1">
      <c r="A22" s="162"/>
      <c r="B22" s="79" t="s">
        <v>144</v>
      </c>
      <c r="C22" s="45" t="s">
        <v>28</v>
      </c>
      <c r="D22" s="45"/>
      <c r="E22" s="37">
        <v>390</v>
      </c>
      <c r="F22" s="37">
        <v>476</v>
      </c>
      <c r="G22" s="37">
        <v>474</v>
      </c>
      <c r="H22" s="37">
        <v>448</v>
      </c>
      <c r="I22" s="37">
        <v>438</v>
      </c>
      <c r="J22" s="37">
        <v>439</v>
      </c>
      <c r="K22" s="37">
        <v>448</v>
      </c>
      <c r="L22" s="37">
        <v>464</v>
      </c>
      <c r="M22" s="37"/>
      <c r="N22" s="37"/>
      <c r="O22" s="5"/>
      <c r="P22" s="5"/>
      <c r="Q22" s="29"/>
    </row>
    <row r="23" spans="1:17" ht="26.1" customHeight="1">
      <c r="A23" s="162"/>
      <c r="B23" s="79" t="s">
        <v>145</v>
      </c>
      <c r="C23" s="45" t="s">
        <v>28</v>
      </c>
      <c r="D23" s="45"/>
      <c r="E23" s="37">
        <v>3777</v>
      </c>
      <c r="F23" s="37">
        <v>3652</v>
      </c>
      <c r="G23" s="37">
        <v>3633</v>
      </c>
      <c r="H23" s="37">
        <v>3580</v>
      </c>
      <c r="I23" s="37">
        <v>3661</v>
      </c>
      <c r="J23" s="37">
        <v>3754</v>
      </c>
      <c r="K23" s="37">
        <v>3837</v>
      </c>
      <c r="L23" s="37">
        <v>4056</v>
      </c>
      <c r="M23" s="37"/>
      <c r="N23" s="37"/>
      <c r="O23" s="5"/>
      <c r="P23" s="5"/>
      <c r="Q23" s="29"/>
    </row>
    <row r="24" spans="1:17" ht="26.1" customHeight="1">
      <c r="A24" s="162"/>
      <c r="B24" s="31" t="s">
        <v>152</v>
      </c>
      <c r="C24" s="45" t="s">
        <v>28</v>
      </c>
      <c r="D24" s="45"/>
      <c r="E24" s="37">
        <v>8810</v>
      </c>
      <c r="F24" s="37">
        <v>8711</v>
      </c>
      <c r="G24" s="37">
        <v>9018</v>
      </c>
      <c r="H24" s="37">
        <v>9104</v>
      </c>
      <c r="I24" s="37">
        <v>9150</v>
      </c>
      <c r="J24" s="37">
        <v>8179</v>
      </c>
      <c r="K24" s="37">
        <v>8245</v>
      </c>
      <c r="L24" s="37">
        <v>8455</v>
      </c>
      <c r="M24" s="5"/>
      <c r="N24" s="5"/>
      <c r="O24" s="5"/>
      <c r="P24" s="5"/>
      <c r="Q24" s="29"/>
    </row>
    <row r="25" spans="1:17" ht="26.1" customHeight="1">
      <c r="A25" s="162"/>
      <c r="B25" s="79" t="s">
        <v>144</v>
      </c>
      <c r="C25" s="45" t="s">
        <v>28</v>
      </c>
      <c r="D25" s="45"/>
      <c r="E25" s="32" t="s">
        <v>11</v>
      </c>
      <c r="F25" s="37">
        <v>4704</v>
      </c>
      <c r="G25" s="37">
        <v>4947</v>
      </c>
      <c r="H25" s="32" t="s">
        <v>11</v>
      </c>
      <c r="I25" s="37">
        <v>5190</v>
      </c>
      <c r="J25" s="37">
        <v>5433</v>
      </c>
      <c r="K25" s="37">
        <v>4068</v>
      </c>
      <c r="L25" s="37">
        <v>4190</v>
      </c>
      <c r="M25" s="5"/>
      <c r="N25" s="5"/>
      <c r="O25" s="5"/>
      <c r="P25" s="5"/>
      <c r="Q25" s="29"/>
    </row>
    <row r="26" spans="1:17" ht="26.1" customHeight="1">
      <c r="A26" s="162"/>
      <c r="B26" s="79" t="s">
        <v>145</v>
      </c>
      <c r="C26" s="45" t="s">
        <v>28</v>
      </c>
      <c r="D26" s="45"/>
      <c r="E26" s="32" t="s">
        <v>11</v>
      </c>
      <c r="F26" s="37">
        <v>4007</v>
      </c>
      <c r="G26" s="37">
        <v>4071</v>
      </c>
      <c r="H26" s="37">
        <v>4017</v>
      </c>
      <c r="I26" s="37">
        <v>4300</v>
      </c>
      <c r="J26" s="37">
        <v>4147</v>
      </c>
      <c r="K26" s="37">
        <v>4177</v>
      </c>
      <c r="L26" s="37">
        <v>4265</v>
      </c>
      <c r="M26" s="5"/>
      <c r="N26" s="5"/>
      <c r="O26" s="5"/>
      <c r="P26" s="5"/>
      <c r="Q26" s="29"/>
    </row>
    <row r="27" spans="1:17" ht="26.1" customHeight="1">
      <c r="A27" s="162"/>
      <c r="B27" s="31" t="s">
        <v>153</v>
      </c>
      <c r="C27" s="45" t="s">
        <v>28</v>
      </c>
      <c r="D27" s="45"/>
      <c r="E27" s="37">
        <v>269</v>
      </c>
      <c r="F27" s="37">
        <v>239</v>
      </c>
      <c r="G27" s="37">
        <v>231</v>
      </c>
      <c r="H27" s="37">
        <v>247</v>
      </c>
      <c r="I27" s="37">
        <v>297</v>
      </c>
      <c r="J27" s="37">
        <v>116</v>
      </c>
      <c r="K27" s="37">
        <v>112</v>
      </c>
      <c r="L27" s="37">
        <v>109</v>
      </c>
      <c r="M27" s="5"/>
      <c r="N27" s="5"/>
      <c r="O27" s="5"/>
      <c r="P27" s="5"/>
      <c r="Q27" s="29"/>
    </row>
    <row r="28" spans="1:17" ht="26.1" customHeight="1">
      <c r="A28" s="162"/>
      <c r="B28" s="79" t="s">
        <v>144</v>
      </c>
      <c r="C28" s="45" t="s">
        <v>28</v>
      </c>
      <c r="D28" s="45"/>
      <c r="E28" s="32" t="s">
        <v>11</v>
      </c>
      <c r="F28" s="37">
        <v>172</v>
      </c>
      <c r="G28" s="37">
        <v>193</v>
      </c>
      <c r="H28" s="37">
        <v>183</v>
      </c>
      <c r="I28" s="37">
        <v>195</v>
      </c>
      <c r="J28" s="37">
        <v>83</v>
      </c>
      <c r="K28" s="37">
        <v>83</v>
      </c>
      <c r="L28" s="37">
        <v>81</v>
      </c>
      <c r="M28" s="5"/>
      <c r="N28" s="5"/>
      <c r="O28" s="5"/>
      <c r="P28" s="5"/>
      <c r="Q28" s="29"/>
    </row>
    <row r="29" spans="1:17" ht="26.1" customHeight="1">
      <c r="A29" s="162"/>
      <c r="B29" s="79" t="s">
        <v>145</v>
      </c>
      <c r="C29" s="45" t="s">
        <v>28</v>
      </c>
      <c r="D29" s="45"/>
      <c r="E29" s="32" t="s">
        <v>11</v>
      </c>
      <c r="F29" s="37">
        <v>67</v>
      </c>
      <c r="G29" s="37">
        <v>38</v>
      </c>
      <c r="H29" s="37">
        <v>64</v>
      </c>
      <c r="I29" s="37">
        <v>102</v>
      </c>
      <c r="J29" s="37">
        <v>33</v>
      </c>
      <c r="K29" s="37">
        <v>29</v>
      </c>
      <c r="L29" s="37">
        <v>28</v>
      </c>
      <c r="M29" s="5"/>
      <c r="N29" s="5"/>
      <c r="O29" s="5"/>
      <c r="P29" s="5"/>
      <c r="Q29" s="29"/>
    </row>
    <row r="30" spans="1:17" ht="26.1" customHeight="1">
      <c r="A30" s="162"/>
      <c r="B30" s="31" t="s">
        <v>154</v>
      </c>
      <c r="C30" s="45" t="s">
        <v>28</v>
      </c>
      <c r="D30" s="45"/>
      <c r="E30" s="37">
        <v>46314</v>
      </c>
      <c r="F30" s="37">
        <v>44951</v>
      </c>
      <c r="G30" s="37">
        <v>45320</v>
      </c>
      <c r="H30" s="37">
        <v>44389</v>
      </c>
      <c r="I30" s="37">
        <v>43670</v>
      </c>
      <c r="J30" s="37">
        <v>42024</v>
      </c>
      <c r="K30" s="37">
        <v>41284</v>
      </c>
      <c r="L30" s="37">
        <v>42074</v>
      </c>
      <c r="M30" s="5"/>
      <c r="N30" s="5"/>
      <c r="O30" s="5"/>
      <c r="P30" s="5"/>
      <c r="Q30" s="29"/>
    </row>
    <row r="31" spans="1:17" ht="26.1" customHeight="1">
      <c r="A31" s="162"/>
      <c r="B31" s="79" t="s">
        <v>144</v>
      </c>
      <c r="C31" s="45" t="s">
        <v>28</v>
      </c>
      <c r="D31" s="45"/>
      <c r="E31" s="32" t="s">
        <v>11</v>
      </c>
      <c r="F31" s="37">
        <v>11150</v>
      </c>
      <c r="G31" s="37">
        <v>11779</v>
      </c>
      <c r="H31" s="37">
        <v>11122</v>
      </c>
      <c r="I31" s="37">
        <v>10700</v>
      </c>
      <c r="J31" s="37">
        <v>9243</v>
      </c>
      <c r="K31" s="37">
        <v>9199</v>
      </c>
      <c r="L31" s="37">
        <v>9576</v>
      </c>
      <c r="M31" s="5"/>
      <c r="N31" s="5"/>
      <c r="O31" s="5"/>
      <c r="P31" s="5"/>
      <c r="Q31" s="29"/>
    </row>
    <row r="32" spans="1:17" ht="26.1" customHeight="1">
      <c r="A32" s="162"/>
      <c r="B32" s="79" t="s">
        <v>145</v>
      </c>
      <c r="C32" s="45" t="s">
        <v>28</v>
      </c>
      <c r="D32" s="45"/>
      <c r="E32" s="32" t="s">
        <v>11</v>
      </c>
      <c r="F32" s="37">
        <v>33801</v>
      </c>
      <c r="G32" s="37">
        <v>33541</v>
      </c>
      <c r="H32" s="37">
        <v>33267</v>
      </c>
      <c r="I32" s="37">
        <v>32970</v>
      </c>
      <c r="J32" s="37">
        <v>32781</v>
      </c>
      <c r="K32" s="37">
        <v>32085</v>
      </c>
      <c r="L32" s="37">
        <v>32498</v>
      </c>
      <c r="M32" s="5"/>
      <c r="N32" s="5"/>
      <c r="O32" s="5"/>
      <c r="P32" s="5"/>
      <c r="Q32" s="29"/>
    </row>
    <row r="33" spans="1:17" ht="26.1" customHeight="1">
      <c r="A33" s="118"/>
      <c r="B33" s="31" t="s">
        <v>80</v>
      </c>
      <c r="C33" s="45" t="s">
        <v>18</v>
      </c>
      <c r="D33" s="45"/>
      <c r="E33" s="77">
        <v>9.3592512598992101</v>
      </c>
      <c r="F33" s="77">
        <v>11.531007751938001</v>
      </c>
      <c r="G33" s="77">
        <v>11.552522544479601</v>
      </c>
      <c r="H33" s="77">
        <v>11.1581569115816</v>
      </c>
      <c r="I33" s="77">
        <v>10.709929251036799</v>
      </c>
      <c r="J33" s="77">
        <v>10.5</v>
      </c>
      <c r="K33" s="108">
        <v>14.49</v>
      </c>
      <c r="L33" s="168">
        <f>(L22/L21)*100</f>
        <v>10.265486725663717</v>
      </c>
      <c r="M33" s="5"/>
      <c r="N33" s="5"/>
      <c r="O33" s="5"/>
      <c r="P33" s="5"/>
      <c r="Q33" s="29"/>
    </row>
    <row r="34" spans="1:17" ht="26.1" customHeight="1">
      <c r="A34" s="118"/>
      <c r="B34" s="47" t="s">
        <v>155</v>
      </c>
      <c r="L34" s="5"/>
      <c r="M34" s="5"/>
      <c r="N34" s="5"/>
      <c r="O34" s="5"/>
      <c r="P34" s="5"/>
      <c r="Q34" s="29"/>
    </row>
    <row r="35" spans="1:17" ht="26.1" customHeight="1">
      <c r="A35" s="162"/>
      <c r="B35" s="31" t="s">
        <v>151</v>
      </c>
      <c r="C35" s="45" t="s">
        <v>28</v>
      </c>
      <c r="D35" s="45"/>
      <c r="E35" s="37">
        <v>4167</v>
      </c>
      <c r="F35" s="37">
        <v>4128</v>
      </c>
      <c r="G35" s="37">
        <v>4107</v>
      </c>
      <c r="H35" s="37">
        <v>4028</v>
      </c>
      <c r="I35" s="37">
        <v>4099</v>
      </c>
      <c r="J35" s="37">
        <v>4193</v>
      </c>
      <c r="K35" s="37">
        <v>4285</v>
      </c>
      <c r="L35" s="37">
        <v>4520</v>
      </c>
      <c r="M35" s="5"/>
      <c r="N35" s="5"/>
      <c r="O35" s="5"/>
      <c r="P35" s="5"/>
      <c r="Q35" s="29"/>
    </row>
    <row r="36" spans="1:17" ht="26.1" customHeight="1">
      <c r="A36" s="162"/>
      <c r="B36" s="79" t="s">
        <v>148</v>
      </c>
      <c r="C36" s="45" t="s">
        <v>28</v>
      </c>
      <c r="D36" s="45"/>
      <c r="E36" s="32" t="s">
        <v>11</v>
      </c>
      <c r="F36" s="37">
        <v>135</v>
      </c>
      <c r="G36" s="37">
        <v>114</v>
      </c>
      <c r="H36" s="37">
        <v>113</v>
      </c>
      <c r="I36" s="37">
        <v>85</v>
      </c>
      <c r="J36" s="37">
        <v>95</v>
      </c>
      <c r="K36" s="37">
        <v>93</v>
      </c>
      <c r="L36" s="37">
        <v>109</v>
      </c>
      <c r="M36" s="5"/>
      <c r="N36" s="5"/>
      <c r="O36" s="5"/>
      <c r="P36" s="5"/>
      <c r="Q36" s="29"/>
    </row>
    <row r="37" spans="1:17" ht="26.1" customHeight="1">
      <c r="A37" s="162"/>
      <c r="B37" s="79" t="s">
        <v>149</v>
      </c>
      <c r="C37" s="45" t="s">
        <v>28</v>
      </c>
      <c r="D37" s="45"/>
      <c r="E37" s="32" t="s">
        <v>11</v>
      </c>
      <c r="F37" s="37">
        <v>2629</v>
      </c>
      <c r="G37" s="37">
        <v>2618</v>
      </c>
      <c r="H37" s="37">
        <v>2556</v>
      </c>
      <c r="I37" s="37">
        <v>2630</v>
      </c>
      <c r="J37" s="37">
        <v>3105</v>
      </c>
      <c r="K37" s="37">
        <v>3129</v>
      </c>
      <c r="L37" s="37">
        <v>3233</v>
      </c>
      <c r="M37" s="5"/>
      <c r="N37" s="5"/>
      <c r="O37" s="5"/>
      <c r="P37" s="5"/>
      <c r="Q37" s="29"/>
    </row>
    <row r="38" spans="1:17" ht="26.1" customHeight="1">
      <c r="A38" s="162"/>
      <c r="B38" s="79" t="s">
        <v>30</v>
      </c>
      <c r="C38" s="45" t="s">
        <v>28</v>
      </c>
      <c r="D38" s="45"/>
      <c r="E38" s="32" t="s">
        <v>11</v>
      </c>
      <c r="F38" s="37">
        <v>1364</v>
      </c>
      <c r="G38" s="37">
        <v>1375</v>
      </c>
      <c r="H38" s="37">
        <v>1359</v>
      </c>
      <c r="I38" s="37">
        <v>1384</v>
      </c>
      <c r="J38" s="37">
        <v>993</v>
      </c>
      <c r="K38" s="37">
        <v>1063</v>
      </c>
      <c r="L38" s="37">
        <v>1178</v>
      </c>
      <c r="M38" s="5"/>
      <c r="N38" s="5"/>
      <c r="O38" s="5"/>
      <c r="P38" s="5"/>
      <c r="Q38" s="29"/>
    </row>
    <row r="39" spans="1:17" ht="26.1" customHeight="1">
      <c r="A39" s="162"/>
      <c r="B39" s="31" t="s">
        <v>152</v>
      </c>
      <c r="C39" s="45" t="s">
        <v>28</v>
      </c>
      <c r="D39" s="45"/>
      <c r="E39" s="37">
        <v>8810</v>
      </c>
      <c r="F39" s="37">
        <v>8711</v>
      </c>
      <c r="G39" s="37">
        <v>9018</v>
      </c>
      <c r="H39" s="37">
        <v>9104</v>
      </c>
      <c r="I39" s="37">
        <v>9150</v>
      </c>
      <c r="J39" s="37">
        <v>8179</v>
      </c>
      <c r="K39" s="37">
        <v>8245</v>
      </c>
      <c r="L39" s="37">
        <v>8455</v>
      </c>
      <c r="M39" s="5"/>
      <c r="N39" s="5"/>
      <c r="O39" s="5"/>
      <c r="P39" s="5"/>
      <c r="Q39" s="29"/>
    </row>
    <row r="40" spans="1:17" ht="26.1" customHeight="1">
      <c r="A40" s="162"/>
      <c r="B40" s="79" t="s">
        <v>148</v>
      </c>
      <c r="C40" s="45" t="s">
        <v>28</v>
      </c>
      <c r="D40" s="45"/>
      <c r="E40" s="32" t="s">
        <v>11</v>
      </c>
      <c r="F40" s="37">
        <v>880</v>
      </c>
      <c r="G40" s="37">
        <v>841</v>
      </c>
      <c r="H40" s="37">
        <v>892</v>
      </c>
      <c r="I40" s="37">
        <v>767</v>
      </c>
      <c r="J40" s="37">
        <v>665</v>
      </c>
      <c r="K40" s="37">
        <v>682</v>
      </c>
      <c r="L40" s="37">
        <v>711</v>
      </c>
      <c r="M40" s="5"/>
      <c r="N40" s="5"/>
      <c r="O40" s="5"/>
      <c r="P40" s="5"/>
      <c r="Q40" s="29"/>
    </row>
    <row r="41" spans="1:17" ht="26.1" customHeight="1">
      <c r="A41" s="162"/>
      <c r="B41" s="79" t="s">
        <v>149</v>
      </c>
      <c r="C41" s="45" t="s">
        <v>28</v>
      </c>
      <c r="D41" s="45"/>
      <c r="E41" s="32" t="s">
        <v>11</v>
      </c>
      <c r="F41" s="37">
        <v>4819</v>
      </c>
      <c r="G41" s="37">
        <v>5127</v>
      </c>
      <c r="H41" s="37">
        <v>5050</v>
      </c>
      <c r="I41" s="37">
        <v>5326</v>
      </c>
      <c r="J41" s="37">
        <v>5573</v>
      </c>
      <c r="K41" s="37">
        <v>5534</v>
      </c>
      <c r="L41" s="37">
        <v>5555</v>
      </c>
      <c r="M41" s="5"/>
      <c r="N41" s="5"/>
      <c r="O41" s="5"/>
      <c r="P41" s="5"/>
      <c r="Q41" s="29"/>
    </row>
    <row r="42" spans="1:17" ht="26.1" customHeight="1">
      <c r="A42" s="162"/>
      <c r="B42" s="79" t="s">
        <v>30</v>
      </c>
      <c r="C42" s="45" t="s">
        <v>28</v>
      </c>
      <c r="D42" s="45"/>
      <c r="E42" s="32" t="s">
        <v>11</v>
      </c>
      <c r="F42" s="37">
        <v>3012</v>
      </c>
      <c r="G42" s="37">
        <v>3050</v>
      </c>
      <c r="H42" s="37">
        <v>3162</v>
      </c>
      <c r="I42" s="37">
        <v>3057</v>
      </c>
      <c r="J42" s="37">
        <v>1941</v>
      </c>
      <c r="K42" s="37">
        <v>2029</v>
      </c>
      <c r="L42" s="37">
        <v>2189</v>
      </c>
      <c r="M42" s="5"/>
      <c r="N42" s="5"/>
      <c r="O42" s="5"/>
      <c r="P42" s="5"/>
      <c r="Q42" s="29"/>
    </row>
    <row r="43" spans="1:17" ht="26.1" customHeight="1">
      <c r="A43" s="162"/>
      <c r="B43" s="31" t="s">
        <v>153</v>
      </c>
      <c r="C43" s="45" t="s">
        <v>28</v>
      </c>
      <c r="D43" s="45"/>
      <c r="E43" s="37">
        <v>269</v>
      </c>
      <c r="F43" s="37">
        <v>239</v>
      </c>
      <c r="G43" s="37">
        <v>231</v>
      </c>
      <c r="H43" s="37">
        <v>247</v>
      </c>
      <c r="I43" s="37">
        <v>297</v>
      </c>
      <c r="J43" s="37">
        <v>116</v>
      </c>
      <c r="K43" s="37">
        <v>112</v>
      </c>
      <c r="L43" s="37">
        <v>109</v>
      </c>
      <c r="M43" s="5"/>
      <c r="N43" s="5"/>
      <c r="O43" s="5"/>
      <c r="P43" s="5"/>
      <c r="Q43" s="29"/>
    </row>
    <row r="44" spans="1:17" ht="26.1" customHeight="1">
      <c r="A44" s="162"/>
      <c r="B44" s="79" t="s">
        <v>148</v>
      </c>
      <c r="C44" s="45" t="s">
        <v>28</v>
      </c>
      <c r="D44" s="45"/>
      <c r="E44" s="32" t="s">
        <v>11</v>
      </c>
      <c r="F44" s="37">
        <v>28</v>
      </c>
      <c r="G44" s="37">
        <v>17</v>
      </c>
      <c r="H44" s="37">
        <v>24</v>
      </c>
      <c r="I44" s="37">
        <v>32</v>
      </c>
      <c r="J44" s="37">
        <v>12</v>
      </c>
      <c r="K44" s="37">
        <v>12</v>
      </c>
      <c r="L44" s="37">
        <v>9</v>
      </c>
      <c r="M44" s="5"/>
      <c r="N44" s="5"/>
      <c r="O44" s="5"/>
      <c r="P44" s="5"/>
      <c r="Q44" s="29"/>
    </row>
    <row r="45" spans="1:17" ht="26.1" customHeight="1">
      <c r="A45" s="162"/>
      <c r="B45" s="79" t="s">
        <v>149</v>
      </c>
      <c r="C45" s="45" t="s">
        <v>28</v>
      </c>
      <c r="D45" s="45"/>
      <c r="E45" s="32" t="s">
        <v>11</v>
      </c>
      <c r="F45" s="37">
        <v>146</v>
      </c>
      <c r="G45" s="37">
        <v>136</v>
      </c>
      <c r="H45" s="37">
        <v>144</v>
      </c>
      <c r="I45" s="37">
        <v>184</v>
      </c>
      <c r="J45" s="37">
        <v>83</v>
      </c>
      <c r="K45" s="37">
        <v>79</v>
      </c>
      <c r="L45" s="37">
        <v>77</v>
      </c>
      <c r="M45" s="5"/>
      <c r="N45" s="5"/>
      <c r="O45" s="5"/>
      <c r="P45" s="5"/>
      <c r="Q45" s="29"/>
    </row>
    <row r="46" spans="1:17" ht="26.1" customHeight="1">
      <c r="A46" s="162"/>
      <c r="B46" s="79" t="s">
        <v>30</v>
      </c>
      <c r="C46" s="45" t="s">
        <v>28</v>
      </c>
      <c r="D46" s="45"/>
      <c r="E46" s="32" t="s">
        <v>11</v>
      </c>
      <c r="F46" s="37">
        <v>65</v>
      </c>
      <c r="G46" s="37">
        <v>78</v>
      </c>
      <c r="H46" s="37">
        <v>79</v>
      </c>
      <c r="I46" s="37">
        <v>81</v>
      </c>
      <c r="J46" s="37">
        <v>21</v>
      </c>
      <c r="K46" s="37">
        <v>21</v>
      </c>
      <c r="L46" s="37">
        <v>23</v>
      </c>
      <c r="M46" s="5"/>
      <c r="N46" s="5"/>
      <c r="O46" s="5"/>
      <c r="P46" s="5"/>
      <c r="Q46" s="29"/>
    </row>
    <row r="47" spans="1:17" ht="26.1" customHeight="1">
      <c r="A47" s="162"/>
      <c r="B47" s="31" t="s">
        <v>154</v>
      </c>
      <c r="C47" s="45" t="s">
        <v>28</v>
      </c>
      <c r="D47" s="45"/>
      <c r="E47" s="37">
        <v>46314</v>
      </c>
      <c r="F47" s="37">
        <v>44951</v>
      </c>
      <c r="G47" s="37">
        <v>45320</v>
      </c>
      <c r="H47" s="37">
        <v>44389</v>
      </c>
      <c r="I47" s="37">
        <v>43670</v>
      </c>
      <c r="J47" s="37">
        <v>42024</v>
      </c>
      <c r="K47" s="37">
        <v>41284</v>
      </c>
      <c r="L47" s="37">
        <v>42074</v>
      </c>
      <c r="M47" s="5"/>
      <c r="N47" s="5"/>
      <c r="O47" s="5"/>
      <c r="P47" s="5"/>
      <c r="Q47" s="29"/>
    </row>
    <row r="48" spans="1:17" ht="26.1" customHeight="1">
      <c r="A48" s="162"/>
      <c r="B48" s="79" t="s">
        <v>148</v>
      </c>
      <c r="C48" s="45" t="s">
        <v>28</v>
      </c>
      <c r="D48" s="45"/>
      <c r="E48" s="32" t="s">
        <v>11</v>
      </c>
      <c r="F48" s="37">
        <v>7238</v>
      </c>
      <c r="G48" s="37">
        <v>6706</v>
      </c>
      <c r="H48" s="37">
        <v>5907</v>
      </c>
      <c r="I48" s="37">
        <v>5506</v>
      </c>
      <c r="J48" s="37">
        <v>6330</v>
      </c>
      <c r="K48" s="37">
        <v>5888</v>
      </c>
      <c r="L48" s="37">
        <v>5955</v>
      </c>
      <c r="M48" s="5"/>
      <c r="N48" s="5"/>
      <c r="O48" s="5"/>
      <c r="P48" s="5"/>
      <c r="Q48" s="29"/>
    </row>
    <row r="49" spans="1:17" ht="26.1" customHeight="1">
      <c r="A49" s="162"/>
      <c r="B49" s="79" t="s">
        <v>149</v>
      </c>
      <c r="C49" s="45" t="s">
        <v>28</v>
      </c>
      <c r="D49" s="45"/>
      <c r="E49" s="32" t="s">
        <v>11</v>
      </c>
      <c r="F49" s="37">
        <v>20917</v>
      </c>
      <c r="G49" s="37">
        <v>21232</v>
      </c>
      <c r="H49" s="37">
        <v>21001</v>
      </c>
      <c r="I49" s="37">
        <v>21523</v>
      </c>
      <c r="J49" s="37">
        <v>26567</v>
      </c>
      <c r="K49" s="37">
        <v>26063</v>
      </c>
      <c r="L49" s="37">
        <v>26097</v>
      </c>
      <c r="M49" s="5"/>
      <c r="N49" s="5"/>
      <c r="O49" s="5"/>
      <c r="P49" s="5"/>
      <c r="Q49" s="29"/>
    </row>
    <row r="50" spans="1:17" ht="26.1" customHeight="1">
      <c r="A50" s="162"/>
      <c r="B50" s="79" t="s">
        <v>30</v>
      </c>
      <c r="C50" s="45" t="s">
        <v>28</v>
      </c>
      <c r="D50" s="45"/>
      <c r="E50" s="32" t="s">
        <v>11</v>
      </c>
      <c r="F50" s="37">
        <v>16796</v>
      </c>
      <c r="G50" s="37">
        <v>17382</v>
      </c>
      <c r="H50" s="37">
        <v>17481</v>
      </c>
      <c r="I50" s="37">
        <v>16641</v>
      </c>
      <c r="J50" s="37">
        <v>9127</v>
      </c>
      <c r="K50" s="37">
        <v>9127</v>
      </c>
      <c r="L50" s="37">
        <v>10022</v>
      </c>
      <c r="M50" s="5"/>
      <c r="N50" s="5"/>
      <c r="O50" s="5"/>
      <c r="P50" s="5"/>
      <c r="Q50" s="29"/>
    </row>
    <row r="51" spans="1:17" ht="26.1" customHeight="1">
      <c r="A51" s="118"/>
      <c r="B51" s="80" t="s">
        <v>82</v>
      </c>
      <c r="C51" s="45" t="s">
        <v>18</v>
      </c>
      <c r="D51" s="217" t="s">
        <v>955</v>
      </c>
      <c r="E51" s="32" t="s">
        <v>11</v>
      </c>
      <c r="F51" s="27">
        <v>73.790000000000006</v>
      </c>
      <c r="G51" s="27">
        <v>73.55</v>
      </c>
      <c r="H51" s="27">
        <v>74.5</v>
      </c>
      <c r="I51" s="27">
        <v>73.89</v>
      </c>
      <c r="J51" s="27">
        <v>98.4</v>
      </c>
      <c r="K51" s="28">
        <v>86.15</v>
      </c>
      <c r="L51" s="28">
        <v>87.6</v>
      </c>
      <c r="M51" s="5"/>
      <c r="N51" s="5"/>
      <c r="O51" s="5"/>
      <c r="P51" s="5"/>
      <c r="Q51" s="29"/>
    </row>
    <row r="52" spans="1:17" ht="33.950000000000003" customHeight="1">
      <c r="A52" s="118"/>
      <c r="B52" s="44" t="s">
        <v>84</v>
      </c>
      <c r="C52" s="45" t="s">
        <v>28</v>
      </c>
      <c r="D52" s="217" t="s">
        <v>14</v>
      </c>
      <c r="E52" s="32" t="s">
        <v>11</v>
      </c>
      <c r="F52" s="37">
        <v>3</v>
      </c>
      <c r="G52" s="33">
        <v>4</v>
      </c>
      <c r="H52" s="33">
        <v>5</v>
      </c>
      <c r="I52" s="33">
        <v>7</v>
      </c>
      <c r="J52" s="33">
        <v>23</v>
      </c>
      <c r="K52" s="57">
        <v>19</v>
      </c>
      <c r="L52" s="115">
        <v>20</v>
      </c>
      <c r="M52" s="5"/>
      <c r="N52" s="5"/>
      <c r="O52" s="5"/>
      <c r="P52" s="5"/>
      <c r="Q52" s="29"/>
    </row>
    <row r="53" spans="1:17" ht="33.950000000000003" customHeight="1">
      <c r="A53" s="163"/>
      <c r="B53" s="44" t="s">
        <v>156</v>
      </c>
      <c r="C53" s="45" t="s">
        <v>18</v>
      </c>
      <c r="D53" s="45"/>
      <c r="E53" s="32" t="s">
        <v>11</v>
      </c>
      <c r="F53" s="27">
        <v>7.2674418604651167E-2</v>
      </c>
      <c r="G53" s="27">
        <v>9.7489641725566664E-2</v>
      </c>
      <c r="H53" s="27">
        <v>0.12453300124533001</v>
      </c>
      <c r="I53" s="27">
        <v>0.17077335935594046</v>
      </c>
      <c r="J53" s="27">
        <v>0.5</v>
      </c>
      <c r="K53" s="28">
        <v>0.61</v>
      </c>
      <c r="L53" s="116">
        <v>0.45</v>
      </c>
      <c r="M53" s="5"/>
      <c r="N53" s="5"/>
      <c r="O53" s="5"/>
      <c r="P53" s="5"/>
      <c r="Q53" s="29"/>
    </row>
    <row r="54" spans="1:17" ht="26.1" customHeight="1">
      <c r="A54" s="118"/>
      <c r="B54" s="47" t="s">
        <v>85</v>
      </c>
      <c r="C54" s="53"/>
      <c r="D54" s="48"/>
      <c r="E54" s="49"/>
      <c r="F54" s="49"/>
      <c r="G54" s="78"/>
      <c r="H54" s="78"/>
      <c r="I54" s="78"/>
      <c r="J54" s="18"/>
      <c r="K54" s="18"/>
      <c r="L54" s="5"/>
      <c r="M54" s="5"/>
      <c r="N54" s="5"/>
      <c r="O54" s="5"/>
      <c r="P54" s="5"/>
      <c r="Q54" s="29"/>
    </row>
    <row r="55" spans="1:17" ht="26.1" customHeight="1">
      <c r="A55" s="118"/>
      <c r="B55" s="31" t="s">
        <v>157</v>
      </c>
      <c r="C55" s="45" t="s">
        <v>28</v>
      </c>
      <c r="D55" s="45"/>
      <c r="E55" s="32" t="s">
        <v>11</v>
      </c>
      <c r="F55" s="37">
        <v>56798</v>
      </c>
      <c r="G55" s="37">
        <v>57483</v>
      </c>
      <c r="H55" s="37">
        <v>56614</v>
      </c>
      <c r="I55" s="37">
        <v>56112</v>
      </c>
      <c r="J55" s="37">
        <v>52918</v>
      </c>
      <c r="K55" s="37">
        <v>52319</v>
      </c>
      <c r="L55" s="37">
        <v>53596</v>
      </c>
      <c r="M55" s="5"/>
      <c r="N55" s="5"/>
      <c r="O55" s="5"/>
      <c r="P55" s="5"/>
      <c r="Q55" s="29"/>
    </row>
    <row r="56" spans="1:17" ht="26.1" customHeight="1">
      <c r="A56" s="118"/>
      <c r="B56" s="31" t="s">
        <v>158</v>
      </c>
      <c r="C56" s="45" t="s">
        <v>28</v>
      </c>
      <c r="D56" s="45"/>
      <c r="E56" s="32" t="s">
        <v>11</v>
      </c>
      <c r="F56" s="37">
        <v>1220</v>
      </c>
      <c r="G56" s="37">
        <v>1184</v>
      </c>
      <c r="H56" s="37">
        <v>1147</v>
      </c>
      <c r="I56" s="37">
        <v>1099</v>
      </c>
      <c r="J56" s="37">
        <v>1594</v>
      </c>
      <c r="K56" s="37">
        <v>1607</v>
      </c>
      <c r="L56" s="37">
        <v>1562</v>
      </c>
      <c r="M56" s="5"/>
      <c r="N56" s="5"/>
      <c r="O56" s="5"/>
      <c r="P56" s="5"/>
      <c r="Q56" s="29"/>
    </row>
    <row r="57" spans="1:17" ht="26.1" customHeight="1">
      <c r="A57" s="118"/>
      <c r="B57" s="31" t="s">
        <v>159</v>
      </c>
      <c r="C57" s="45" t="s">
        <v>28</v>
      </c>
      <c r="D57" s="45"/>
      <c r="E57" s="32" t="s">
        <v>11</v>
      </c>
      <c r="F57" s="37">
        <v>11</v>
      </c>
      <c r="G57" s="33">
        <v>9</v>
      </c>
      <c r="H57" s="33">
        <v>7</v>
      </c>
      <c r="I57" s="33">
        <v>5</v>
      </c>
      <c r="J57" s="33">
        <v>0</v>
      </c>
      <c r="K57" s="33">
        <v>0</v>
      </c>
      <c r="L57" s="33">
        <v>0</v>
      </c>
      <c r="M57" s="5"/>
      <c r="N57" s="5"/>
      <c r="O57" s="5"/>
      <c r="P57" s="5"/>
      <c r="Q57" s="29"/>
    </row>
    <row r="58" spans="1:17" ht="26.1" customHeight="1">
      <c r="A58" s="118"/>
      <c r="B58" s="34" t="s">
        <v>86</v>
      </c>
      <c r="C58" s="48" t="s">
        <v>28</v>
      </c>
      <c r="D58" s="45"/>
      <c r="E58" s="49">
        <v>58324</v>
      </c>
      <c r="F58" s="49">
        <v>56586</v>
      </c>
      <c r="G58" s="49">
        <v>57060</v>
      </c>
      <c r="H58" s="49">
        <v>56238</v>
      </c>
      <c r="I58" s="49">
        <v>55579</v>
      </c>
      <c r="J58" s="49">
        <v>53223</v>
      </c>
      <c r="K58" s="49">
        <v>52699</v>
      </c>
      <c r="L58" s="49">
        <v>53852</v>
      </c>
      <c r="M58" s="5"/>
      <c r="N58" s="5"/>
      <c r="O58" s="5"/>
      <c r="P58" s="5"/>
      <c r="Q58" s="29"/>
    </row>
    <row r="59" spans="1:17" ht="26.1" customHeight="1">
      <c r="A59" s="118"/>
      <c r="B59" s="31" t="s">
        <v>144</v>
      </c>
      <c r="C59" s="45" t="s">
        <v>28</v>
      </c>
      <c r="D59" s="45"/>
      <c r="E59" s="37">
        <v>20128</v>
      </c>
      <c r="F59" s="37">
        <v>15665</v>
      </c>
      <c r="G59" s="37">
        <v>16030</v>
      </c>
      <c r="H59" s="37">
        <v>15786</v>
      </c>
      <c r="I59" s="37">
        <v>15535</v>
      </c>
      <c r="J59" s="37">
        <v>13495</v>
      </c>
      <c r="K59" s="37">
        <v>13089</v>
      </c>
      <c r="L59" s="37">
        <v>13564</v>
      </c>
      <c r="M59" s="5"/>
      <c r="N59" s="5"/>
      <c r="O59" s="5"/>
      <c r="P59" s="5"/>
      <c r="Q59" s="29"/>
    </row>
    <row r="60" spans="1:17" ht="26.1" customHeight="1">
      <c r="A60" s="118"/>
      <c r="B60" s="31" t="s">
        <v>145</v>
      </c>
      <c r="C60" s="45" t="s">
        <v>28</v>
      </c>
      <c r="D60" s="45"/>
      <c r="E60" s="37">
        <v>38196</v>
      </c>
      <c r="F60" s="37">
        <v>40921</v>
      </c>
      <c r="G60" s="37">
        <v>41030</v>
      </c>
      <c r="H60" s="37">
        <v>40452</v>
      </c>
      <c r="I60" s="37">
        <v>40044</v>
      </c>
      <c r="J60" s="37">
        <v>39728</v>
      </c>
      <c r="K60" s="37">
        <v>39610</v>
      </c>
      <c r="L60" s="37">
        <v>40288</v>
      </c>
      <c r="M60" s="5"/>
      <c r="N60" s="5"/>
      <c r="O60" s="5"/>
      <c r="P60" s="5"/>
      <c r="Q60" s="29"/>
    </row>
    <row r="61" spans="1:17" ht="26.1" customHeight="1">
      <c r="A61" s="118"/>
      <c r="B61" s="47" t="s">
        <v>88</v>
      </c>
      <c r="C61" s="48" t="s">
        <v>28</v>
      </c>
      <c r="D61" s="45"/>
      <c r="E61" s="49">
        <v>1636</v>
      </c>
      <c r="F61" s="49">
        <v>1443</v>
      </c>
      <c r="G61" s="49">
        <v>1616</v>
      </c>
      <c r="H61" s="49">
        <v>1530</v>
      </c>
      <c r="I61" s="49">
        <v>1637</v>
      </c>
      <c r="J61" s="49">
        <v>1289</v>
      </c>
      <c r="K61" s="49">
        <v>1227</v>
      </c>
      <c r="L61" s="49">
        <v>1306</v>
      </c>
      <c r="M61" s="5"/>
      <c r="N61" s="5"/>
      <c r="O61" s="5"/>
      <c r="P61" s="5"/>
      <c r="Q61" s="29"/>
    </row>
    <row r="62" spans="1:17" ht="26.1" customHeight="1">
      <c r="A62" s="118"/>
      <c r="B62" s="31" t="s">
        <v>144</v>
      </c>
      <c r="C62" s="45" t="s">
        <v>28</v>
      </c>
      <c r="D62" s="45"/>
      <c r="E62" s="37">
        <v>1030</v>
      </c>
      <c r="F62" s="37">
        <v>846</v>
      </c>
      <c r="G62" s="37">
        <v>877</v>
      </c>
      <c r="H62" s="37">
        <v>755</v>
      </c>
      <c r="I62" s="37">
        <v>744</v>
      </c>
      <c r="J62" s="37">
        <v>768</v>
      </c>
      <c r="K62" s="37">
        <v>709</v>
      </c>
      <c r="L62" s="37">
        <v>747</v>
      </c>
      <c r="M62" s="5"/>
      <c r="N62" s="5"/>
      <c r="O62" s="5"/>
      <c r="P62" s="5"/>
      <c r="Q62" s="29"/>
    </row>
    <row r="63" spans="1:17" ht="26.1" customHeight="1">
      <c r="A63" s="118"/>
      <c r="B63" s="31" t="s">
        <v>145</v>
      </c>
      <c r="C63" s="45" t="s">
        <v>28</v>
      </c>
      <c r="D63" s="45"/>
      <c r="E63" s="37">
        <v>606</v>
      </c>
      <c r="F63" s="37">
        <v>597</v>
      </c>
      <c r="G63" s="37">
        <v>739</v>
      </c>
      <c r="H63" s="37">
        <v>775</v>
      </c>
      <c r="I63" s="37">
        <v>893</v>
      </c>
      <c r="J63" s="37">
        <v>521</v>
      </c>
      <c r="K63" s="37">
        <v>518</v>
      </c>
      <c r="L63" s="37">
        <v>559</v>
      </c>
      <c r="M63" s="5"/>
      <c r="N63" s="5"/>
      <c r="O63" s="5"/>
      <c r="P63" s="5"/>
      <c r="Q63" s="29"/>
    </row>
    <row r="64" spans="1:17" ht="26.1" customHeight="1">
      <c r="A64" s="118"/>
      <c r="B64" s="34" t="s">
        <v>160</v>
      </c>
      <c r="C64" s="45"/>
      <c r="D64" s="45"/>
      <c r="E64" s="37"/>
      <c r="F64" s="37"/>
      <c r="G64" s="37"/>
      <c r="H64" s="37"/>
      <c r="I64" s="37"/>
      <c r="J64" s="37"/>
      <c r="K64" s="37"/>
      <c r="L64" s="5"/>
      <c r="M64" s="5"/>
      <c r="N64" s="5"/>
      <c r="O64" s="5"/>
      <c r="P64" s="5"/>
      <c r="Q64" s="29"/>
    </row>
    <row r="65" spans="1:17" ht="26.1" customHeight="1">
      <c r="A65" s="118"/>
      <c r="B65" s="31" t="s">
        <v>161</v>
      </c>
      <c r="C65" s="45" t="s">
        <v>28</v>
      </c>
      <c r="D65" s="45"/>
      <c r="E65" s="37">
        <v>59560</v>
      </c>
      <c r="F65" s="37">
        <v>58029</v>
      </c>
      <c r="G65" s="37">
        <v>58676</v>
      </c>
      <c r="H65" s="37">
        <v>57768</v>
      </c>
      <c r="I65" s="37">
        <v>57216</v>
      </c>
      <c r="J65" s="37">
        <v>54512</v>
      </c>
      <c r="K65" s="37">
        <v>53921</v>
      </c>
      <c r="L65" s="37">
        <v>55149</v>
      </c>
      <c r="M65" s="5"/>
      <c r="N65" s="5"/>
      <c r="O65" s="5"/>
      <c r="P65" s="5"/>
      <c r="Q65" s="29"/>
    </row>
    <row r="66" spans="1:17" ht="26.1" customHeight="1">
      <c r="A66" s="118"/>
      <c r="B66" s="31" t="s">
        <v>162</v>
      </c>
      <c r="C66" s="45" t="s">
        <v>28</v>
      </c>
      <c r="D66" s="45"/>
      <c r="E66" s="37">
        <v>0</v>
      </c>
      <c r="F66" s="37">
        <v>0</v>
      </c>
      <c r="G66" s="37">
        <v>0</v>
      </c>
      <c r="H66" s="37">
        <v>0</v>
      </c>
      <c r="I66" s="37">
        <v>0</v>
      </c>
      <c r="J66" s="37">
        <v>0</v>
      </c>
      <c r="K66" s="37">
        <v>5</v>
      </c>
      <c r="L66" s="37">
        <v>9</v>
      </c>
      <c r="M66" s="5"/>
      <c r="N66" s="5"/>
      <c r="O66" s="5"/>
      <c r="P66" s="5"/>
      <c r="Q66" s="29"/>
    </row>
    <row r="67" spans="1:17" ht="26.1" customHeight="1">
      <c r="A67" s="118"/>
      <c r="B67" s="47" t="s">
        <v>163</v>
      </c>
      <c r="C67" s="48" t="s">
        <v>28</v>
      </c>
      <c r="D67" s="45"/>
      <c r="E67" s="49">
        <v>4387</v>
      </c>
      <c r="F67" s="49">
        <v>4687</v>
      </c>
      <c r="G67" s="49">
        <v>5591</v>
      </c>
      <c r="H67" s="49">
        <v>5485</v>
      </c>
      <c r="I67" s="49">
        <v>5481</v>
      </c>
      <c r="J67" s="49">
        <v>7930</v>
      </c>
      <c r="K67" s="49">
        <v>6679</v>
      </c>
      <c r="L67" s="49">
        <v>9547</v>
      </c>
      <c r="M67" s="5"/>
      <c r="N67" s="5"/>
      <c r="O67" s="5"/>
      <c r="P67" s="5"/>
      <c r="Q67" s="29"/>
    </row>
    <row r="68" spans="1:17" ht="26.1" customHeight="1">
      <c r="A68" s="118"/>
      <c r="B68" s="31" t="s">
        <v>164</v>
      </c>
      <c r="C68" s="45" t="s">
        <v>18</v>
      </c>
      <c r="D68" s="45"/>
      <c r="E68" s="37">
        <v>7.36568166554735</v>
      </c>
      <c r="F68" s="27">
        <v>8.0769959847662403</v>
      </c>
      <c r="G68" s="27">
        <v>9.5285977230895096</v>
      </c>
      <c r="H68" s="27">
        <v>9.4948760559479304</v>
      </c>
      <c r="I68" s="27">
        <v>9.5794882550335601</v>
      </c>
      <c r="J68" s="27">
        <v>14.55</v>
      </c>
      <c r="K68" s="27">
        <v>12.39</v>
      </c>
      <c r="L68" s="27">
        <v>17.309999999999999</v>
      </c>
      <c r="M68" s="5"/>
      <c r="N68" s="5"/>
      <c r="O68" s="5"/>
      <c r="P68" s="5"/>
      <c r="Q68" s="29"/>
    </row>
    <row r="69" spans="1:17" ht="33.950000000000003" customHeight="1">
      <c r="A69" s="118"/>
      <c r="B69" s="34" t="s">
        <v>233</v>
      </c>
      <c r="C69" s="45" t="s">
        <v>28</v>
      </c>
      <c r="D69" s="45" t="s">
        <v>20</v>
      </c>
      <c r="E69" s="32" t="s">
        <v>11</v>
      </c>
      <c r="F69" s="37">
        <v>1045</v>
      </c>
      <c r="G69" s="37">
        <v>1128</v>
      </c>
      <c r="H69" s="37">
        <v>1083</v>
      </c>
      <c r="I69" s="37">
        <v>711</v>
      </c>
      <c r="J69" s="37">
        <v>1011</v>
      </c>
      <c r="K69" s="37">
        <v>1286</v>
      </c>
      <c r="L69" s="37">
        <v>1734</v>
      </c>
      <c r="M69" s="5"/>
      <c r="N69" s="5"/>
      <c r="O69" s="5"/>
      <c r="P69" s="5"/>
      <c r="Q69" s="29"/>
    </row>
    <row r="70" spans="1:17" ht="26.1" customHeight="1">
      <c r="A70" s="118"/>
      <c r="B70" s="31" t="s">
        <v>144</v>
      </c>
      <c r="C70" s="45" t="s">
        <v>28</v>
      </c>
      <c r="D70" s="45"/>
      <c r="E70" s="32" t="s">
        <v>11</v>
      </c>
      <c r="F70" s="37">
        <v>471</v>
      </c>
      <c r="G70" s="37">
        <v>530</v>
      </c>
      <c r="H70" s="37">
        <v>526</v>
      </c>
      <c r="I70" s="37">
        <v>319</v>
      </c>
      <c r="J70" s="37">
        <v>438</v>
      </c>
      <c r="K70" s="37">
        <v>706</v>
      </c>
      <c r="L70" s="37">
        <v>682</v>
      </c>
      <c r="M70" s="5"/>
      <c r="N70" s="5"/>
      <c r="O70" s="5"/>
      <c r="P70" s="5"/>
      <c r="Q70" s="29"/>
    </row>
    <row r="71" spans="1:17" ht="26.1" customHeight="1">
      <c r="A71" s="118"/>
      <c r="B71" s="31" t="s">
        <v>145</v>
      </c>
      <c r="C71" s="45" t="s">
        <v>28</v>
      </c>
      <c r="D71" s="45"/>
      <c r="E71" s="32" t="s">
        <v>11</v>
      </c>
      <c r="F71" s="37">
        <v>574</v>
      </c>
      <c r="G71" s="37">
        <v>598</v>
      </c>
      <c r="H71" s="37">
        <v>557</v>
      </c>
      <c r="I71" s="37">
        <v>392</v>
      </c>
      <c r="J71" s="37">
        <v>573</v>
      </c>
      <c r="K71" s="37">
        <v>580</v>
      </c>
      <c r="L71" s="37">
        <v>1052</v>
      </c>
      <c r="M71" s="5"/>
      <c r="N71" s="5"/>
      <c r="O71" s="5"/>
      <c r="P71" s="5"/>
      <c r="Q71" s="29"/>
    </row>
    <row r="72" spans="1:17" ht="33.950000000000003" customHeight="1">
      <c r="A72" s="118"/>
      <c r="B72" s="34" t="s">
        <v>165</v>
      </c>
      <c r="C72" s="45"/>
      <c r="D72" s="45"/>
      <c r="E72" s="27"/>
      <c r="F72" s="27"/>
      <c r="G72" s="27"/>
      <c r="H72" s="27"/>
      <c r="I72" s="27"/>
      <c r="J72" s="81"/>
      <c r="K72" s="81"/>
      <c r="L72" s="5"/>
      <c r="M72" s="5"/>
      <c r="N72" s="5"/>
      <c r="O72" s="5"/>
      <c r="P72" s="5"/>
      <c r="Q72" s="29"/>
    </row>
    <row r="73" spans="1:17" ht="26.1" customHeight="1">
      <c r="A73" s="118"/>
      <c r="B73" s="31" t="s">
        <v>157</v>
      </c>
      <c r="C73" s="45" t="s">
        <v>28</v>
      </c>
      <c r="D73" s="45"/>
      <c r="E73" s="32" t="s">
        <v>11</v>
      </c>
      <c r="F73" s="37">
        <v>801</v>
      </c>
      <c r="G73" s="37">
        <v>851</v>
      </c>
      <c r="H73" s="37">
        <v>790</v>
      </c>
      <c r="I73" s="37">
        <v>580</v>
      </c>
      <c r="J73" s="37">
        <v>749</v>
      </c>
      <c r="K73" s="37">
        <v>767</v>
      </c>
      <c r="L73" s="37">
        <v>758</v>
      </c>
      <c r="M73" s="5"/>
      <c r="N73" s="5"/>
      <c r="O73" s="5"/>
      <c r="P73" s="5"/>
      <c r="Q73" s="29"/>
    </row>
    <row r="74" spans="1:17" ht="26.1" customHeight="1">
      <c r="A74" s="118"/>
      <c r="B74" s="31" t="s">
        <v>158</v>
      </c>
      <c r="C74" s="45" t="s">
        <v>28</v>
      </c>
      <c r="D74" s="45"/>
      <c r="E74" s="32" t="s">
        <v>11</v>
      </c>
      <c r="F74" s="37">
        <v>1</v>
      </c>
      <c r="G74" s="37">
        <v>0</v>
      </c>
      <c r="H74" s="37">
        <v>6</v>
      </c>
      <c r="I74" s="37">
        <v>2</v>
      </c>
      <c r="J74" s="37">
        <v>0</v>
      </c>
      <c r="K74" s="37">
        <v>0</v>
      </c>
      <c r="L74" s="37">
        <v>485</v>
      </c>
      <c r="M74" s="5"/>
      <c r="N74" s="5"/>
      <c r="O74" s="5"/>
      <c r="P74" s="5"/>
      <c r="Q74" s="29"/>
    </row>
    <row r="75" spans="1:17" ht="26.1" customHeight="1">
      <c r="A75" s="118"/>
      <c r="B75" s="31" t="s">
        <v>159</v>
      </c>
      <c r="C75" s="45" t="s">
        <v>28</v>
      </c>
      <c r="D75" s="45"/>
      <c r="E75" s="32" t="s">
        <v>11</v>
      </c>
      <c r="F75" s="37">
        <v>243</v>
      </c>
      <c r="G75" s="37">
        <v>277</v>
      </c>
      <c r="H75" s="37">
        <v>287</v>
      </c>
      <c r="I75" s="37">
        <v>129</v>
      </c>
      <c r="J75" s="37">
        <v>262</v>
      </c>
      <c r="K75" s="37">
        <v>519</v>
      </c>
      <c r="L75" s="37">
        <v>491</v>
      </c>
      <c r="M75" s="5"/>
      <c r="N75" s="5"/>
      <c r="O75" s="5"/>
      <c r="P75" s="5"/>
      <c r="Q75" s="29"/>
    </row>
    <row r="76" spans="1:17" s="164" customFormat="1" ht="33.950000000000003" customHeight="1">
      <c r="A76" s="118"/>
      <c r="B76" s="120" t="s">
        <v>166</v>
      </c>
      <c r="C76" s="121" t="s">
        <v>28</v>
      </c>
      <c r="D76" s="122"/>
      <c r="E76" s="123" t="s">
        <v>11</v>
      </c>
      <c r="F76" s="124">
        <v>4687</v>
      </c>
      <c r="G76" s="124">
        <v>5591</v>
      </c>
      <c r="H76" s="124">
        <v>5485</v>
      </c>
      <c r="I76" s="124">
        <v>5481</v>
      </c>
      <c r="J76" s="124">
        <v>7930</v>
      </c>
      <c r="K76" s="124">
        <v>6679</v>
      </c>
      <c r="L76" s="124">
        <v>9547</v>
      </c>
      <c r="M76" s="125"/>
      <c r="N76" s="125"/>
      <c r="O76" s="125"/>
      <c r="P76" s="125"/>
      <c r="Q76" s="126"/>
    </row>
    <row r="77" spans="1:17" ht="26.1" customHeight="1">
      <c r="A77" s="118"/>
      <c r="B77" s="31" t="s">
        <v>144</v>
      </c>
      <c r="C77" s="45" t="s">
        <v>28</v>
      </c>
      <c r="D77" s="45"/>
      <c r="E77" s="32" t="s">
        <v>11</v>
      </c>
      <c r="F77" s="37">
        <v>1056</v>
      </c>
      <c r="G77" s="37">
        <v>1555</v>
      </c>
      <c r="H77" s="37">
        <v>1503</v>
      </c>
      <c r="I77" s="37">
        <v>1362</v>
      </c>
      <c r="J77" s="37">
        <v>1952</v>
      </c>
      <c r="K77" s="37">
        <v>2024</v>
      </c>
      <c r="L77" s="37">
        <v>2760</v>
      </c>
      <c r="M77" s="5"/>
      <c r="N77" s="5"/>
      <c r="O77" s="5"/>
      <c r="P77" s="5"/>
      <c r="Q77" s="29"/>
    </row>
    <row r="78" spans="1:17" ht="26.1" customHeight="1">
      <c r="A78" s="118"/>
      <c r="B78" s="31" t="s">
        <v>145</v>
      </c>
      <c r="C78" s="45" t="s">
        <v>28</v>
      </c>
      <c r="D78" s="45"/>
      <c r="E78" s="32" t="s">
        <v>11</v>
      </c>
      <c r="F78" s="37">
        <v>3631</v>
      </c>
      <c r="G78" s="37">
        <v>4036</v>
      </c>
      <c r="H78" s="37">
        <v>3982</v>
      </c>
      <c r="I78" s="37">
        <v>4119</v>
      </c>
      <c r="J78" s="37">
        <v>5978</v>
      </c>
      <c r="K78" s="37">
        <v>4655</v>
      </c>
      <c r="L78" s="37">
        <v>6787</v>
      </c>
      <c r="M78" s="5"/>
      <c r="N78" s="5"/>
      <c r="O78" s="5"/>
      <c r="P78" s="5"/>
      <c r="Q78" s="29"/>
    </row>
    <row r="79" spans="1:17" ht="33.950000000000003" customHeight="1">
      <c r="A79" s="118"/>
      <c r="B79" s="47" t="s">
        <v>167</v>
      </c>
      <c r="C79" s="48" t="s">
        <v>28</v>
      </c>
      <c r="D79" s="45"/>
      <c r="E79" s="35" t="s">
        <v>11</v>
      </c>
      <c r="F79" s="49">
        <v>4687</v>
      </c>
      <c r="G79" s="49">
        <v>5591</v>
      </c>
      <c r="H79" s="49">
        <v>5485</v>
      </c>
      <c r="I79" s="49">
        <v>5481</v>
      </c>
      <c r="J79" s="49">
        <v>7930</v>
      </c>
      <c r="K79" s="49">
        <v>6679</v>
      </c>
      <c r="L79" s="124">
        <v>9547</v>
      </c>
      <c r="M79" s="5"/>
      <c r="N79" s="5"/>
      <c r="O79" s="5"/>
      <c r="P79" s="5"/>
      <c r="Q79" s="29"/>
    </row>
    <row r="80" spans="1:17" ht="26.1" customHeight="1">
      <c r="A80" s="118"/>
      <c r="B80" s="31" t="s">
        <v>148</v>
      </c>
      <c r="C80" s="45" t="s">
        <v>28</v>
      </c>
      <c r="D80" s="45"/>
      <c r="E80" s="32" t="s">
        <v>11</v>
      </c>
      <c r="F80" s="37">
        <v>2563</v>
      </c>
      <c r="G80" s="37">
        <v>2699</v>
      </c>
      <c r="H80" s="37">
        <v>2535</v>
      </c>
      <c r="I80" s="37">
        <v>2308</v>
      </c>
      <c r="J80" s="37">
        <v>3725</v>
      </c>
      <c r="K80" s="37">
        <v>3709</v>
      </c>
      <c r="L80" s="37">
        <v>4344</v>
      </c>
      <c r="M80" s="5"/>
      <c r="N80" s="5"/>
      <c r="O80" s="5"/>
      <c r="P80" s="5"/>
      <c r="Q80" s="29"/>
    </row>
    <row r="81" spans="1:17" ht="26.1" customHeight="1">
      <c r="A81" s="118"/>
      <c r="B81" s="31" t="s">
        <v>149</v>
      </c>
      <c r="C81" s="45" t="s">
        <v>28</v>
      </c>
      <c r="D81" s="48"/>
      <c r="E81" s="32" t="s">
        <v>11</v>
      </c>
      <c r="F81" s="37">
        <v>1772</v>
      </c>
      <c r="G81" s="37">
        <v>2265</v>
      </c>
      <c r="H81" s="37">
        <v>2289</v>
      </c>
      <c r="I81" s="37">
        <v>2646</v>
      </c>
      <c r="J81" s="37">
        <v>3578</v>
      </c>
      <c r="K81" s="37">
        <v>2361</v>
      </c>
      <c r="L81" s="37">
        <v>4115</v>
      </c>
      <c r="M81" s="5"/>
      <c r="N81" s="5"/>
      <c r="O81" s="5"/>
      <c r="P81" s="5"/>
      <c r="Q81" s="29"/>
    </row>
    <row r="82" spans="1:17" ht="26.1" customHeight="1">
      <c r="A82" s="118"/>
      <c r="B82" s="31" t="s">
        <v>30</v>
      </c>
      <c r="C82" s="45" t="s">
        <v>28</v>
      </c>
      <c r="D82" s="45"/>
      <c r="E82" s="32" t="s">
        <v>11</v>
      </c>
      <c r="F82" s="37">
        <v>352</v>
      </c>
      <c r="G82" s="33">
        <v>627</v>
      </c>
      <c r="H82" s="33">
        <v>661</v>
      </c>
      <c r="I82" s="33">
        <v>527</v>
      </c>
      <c r="J82" s="33">
        <v>627</v>
      </c>
      <c r="K82" s="33">
        <v>609</v>
      </c>
      <c r="L82" s="37">
        <v>1088</v>
      </c>
      <c r="M82" s="5"/>
      <c r="N82" s="5"/>
      <c r="O82" s="5"/>
      <c r="P82" s="5"/>
      <c r="Q82" s="29"/>
    </row>
    <row r="83" spans="1:17" ht="33.950000000000003" customHeight="1">
      <c r="A83" s="118"/>
      <c r="B83" s="34" t="s">
        <v>168</v>
      </c>
      <c r="C83" s="48" t="s">
        <v>28</v>
      </c>
      <c r="D83" s="45"/>
      <c r="E83" s="35" t="s">
        <v>11</v>
      </c>
      <c r="F83" s="49">
        <v>6092</v>
      </c>
      <c r="G83" s="49">
        <v>6560</v>
      </c>
      <c r="H83" s="49">
        <v>6458</v>
      </c>
      <c r="I83" s="49">
        <v>6391</v>
      </c>
      <c r="J83" s="49">
        <v>6737</v>
      </c>
      <c r="K83" s="49">
        <v>7223</v>
      </c>
      <c r="L83" s="49">
        <v>8310</v>
      </c>
      <c r="M83" s="5"/>
      <c r="N83" s="5"/>
      <c r="O83" s="5"/>
      <c r="P83" s="5"/>
      <c r="Q83" s="29"/>
    </row>
    <row r="84" spans="1:17" ht="26.1" customHeight="1">
      <c r="A84" s="118"/>
      <c r="B84" s="31" t="s">
        <v>144</v>
      </c>
      <c r="C84" s="45" t="s">
        <v>28</v>
      </c>
      <c r="D84" s="45"/>
      <c r="E84" s="32" t="s">
        <v>11</v>
      </c>
      <c r="F84" s="37">
        <v>1660</v>
      </c>
      <c r="G84" s="37">
        <v>1996</v>
      </c>
      <c r="H84" s="37">
        <v>1867</v>
      </c>
      <c r="I84" s="37">
        <v>1857</v>
      </c>
      <c r="J84" s="37">
        <v>1761</v>
      </c>
      <c r="K84" s="37">
        <v>2017</v>
      </c>
      <c r="L84" s="37">
        <v>2239</v>
      </c>
      <c r="M84" s="5"/>
      <c r="N84" s="5"/>
      <c r="O84" s="5"/>
      <c r="P84" s="5"/>
      <c r="Q84" s="29"/>
    </row>
    <row r="85" spans="1:17" ht="26.1" customHeight="1">
      <c r="A85" s="118"/>
      <c r="B85" s="31" t="s">
        <v>145</v>
      </c>
      <c r="C85" s="45" t="s">
        <v>28</v>
      </c>
      <c r="D85" s="45"/>
      <c r="E85" s="32" t="s">
        <v>11</v>
      </c>
      <c r="F85" s="37">
        <v>4432</v>
      </c>
      <c r="G85" s="37">
        <v>4564</v>
      </c>
      <c r="H85" s="37">
        <v>4591</v>
      </c>
      <c r="I85" s="37">
        <v>4534</v>
      </c>
      <c r="J85" s="37">
        <v>4976</v>
      </c>
      <c r="K85" s="37">
        <v>5206</v>
      </c>
      <c r="L85" s="37">
        <v>6071</v>
      </c>
      <c r="M85" s="5"/>
      <c r="N85" s="5"/>
      <c r="O85" s="5"/>
      <c r="P85" s="5"/>
      <c r="Q85" s="29"/>
    </row>
    <row r="86" spans="1:17" ht="33.950000000000003" customHeight="1">
      <c r="A86" s="118"/>
      <c r="B86" s="34" t="s">
        <v>169</v>
      </c>
      <c r="C86" s="48" t="s">
        <v>28</v>
      </c>
      <c r="D86" s="48"/>
      <c r="E86" s="35" t="s">
        <v>11</v>
      </c>
      <c r="F86" s="49">
        <v>6092</v>
      </c>
      <c r="G86" s="49">
        <v>6560</v>
      </c>
      <c r="H86" s="49">
        <v>6458</v>
      </c>
      <c r="I86" s="49">
        <v>6391</v>
      </c>
      <c r="J86" s="49">
        <v>6737</v>
      </c>
      <c r="K86" s="49">
        <v>7223</v>
      </c>
      <c r="L86" s="49">
        <v>8310</v>
      </c>
      <c r="M86" s="5"/>
      <c r="N86" s="5"/>
      <c r="O86" s="5"/>
      <c r="P86" s="5"/>
      <c r="Q86" s="29"/>
    </row>
    <row r="87" spans="1:17" ht="26.1" customHeight="1">
      <c r="A87" s="118"/>
      <c r="B87" s="31" t="s">
        <v>148</v>
      </c>
      <c r="C87" s="45" t="s">
        <v>28</v>
      </c>
      <c r="D87" s="45"/>
      <c r="E87" s="32" t="s">
        <v>11</v>
      </c>
      <c r="F87" s="37">
        <v>1719</v>
      </c>
      <c r="G87" s="37">
        <v>2007</v>
      </c>
      <c r="H87" s="37">
        <v>2079</v>
      </c>
      <c r="I87" s="37">
        <v>1705</v>
      </c>
      <c r="J87" s="37">
        <v>2484</v>
      </c>
      <c r="K87" s="37">
        <v>2906</v>
      </c>
      <c r="L87" s="37">
        <v>3237</v>
      </c>
      <c r="M87" s="5"/>
      <c r="N87" s="5"/>
      <c r="O87" s="5"/>
      <c r="P87" s="5"/>
      <c r="Q87" s="29"/>
    </row>
    <row r="88" spans="1:17" ht="26.1" customHeight="1">
      <c r="A88" s="118"/>
      <c r="B88" s="31" t="s">
        <v>149</v>
      </c>
      <c r="C88" s="45" t="s">
        <v>28</v>
      </c>
      <c r="D88" s="45"/>
      <c r="E88" s="32" t="s">
        <v>11</v>
      </c>
      <c r="F88" s="37">
        <v>2394</v>
      </c>
      <c r="G88" s="37">
        <v>2526</v>
      </c>
      <c r="H88" s="37">
        <v>2546</v>
      </c>
      <c r="I88" s="37">
        <v>2919</v>
      </c>
      <c r="J88" s="37">
        <v>2725</v>
      </c>
      <c r="K88" s="37">
        <v>2661</v>
      </c>
      <c r="L88" s="37">
        <v>3476</v>
      </c>
      <c r="M88" s="5"/>
      <c r="N88" s="5"/>
      <c r="O88" s="5"/>
      <c r="P88" s="5"/>
      <c r="Q88" s="29"/>
    </row>
    <row r="89" spans="1:17" ht="26.1" customHeight="1">
      <c r="A89" s="118"/>
      <c r="B89" s="31" t="s">
        <v>30</v>
      </c>
      <c r="C89" s="45" t="s">
        <v>28</v>
      </c>
      <c r="D89" s="45"/>
      <c r="E89" s="32" t="s">
        <v>11</v>
      </c>
      <c r="F89" s="37">
        <v>1979</v>
      </c>
      <c r="G89" s="37">
        <v>2027</v>
      </c>
      <c r="H89" s="37">
        <v>1833</v>
      </c>
      <c r="I89" s="37">
        <v>1767</v>
      </c>
      <c r="J89" s="37">
        <v>1467</v>
      </c>
      <c r="K89" s="37">
        <v>1656</v>
      </c>
      <c r="L89" s="37">
        <v>1597</v>
      </c>
      <c r="M89" s="5"/>
      <c r="N89" s="5"/>
      <c r="O89" s="5"/>
      <c r="P89" s="5"/>
      <c r="Q89" s="29"/>
    </row>
    <row r="90" spans="1:17" ht="26.1" customHeight="1">
      <c r="A90" s="118"/>
      <c r="B90" s="44" t="s">
        <v>94</v>
      </c>
      <c r="C90" s="45" t="s">
        <v>18</v>
      </c>
      <c r="D90" s="45" t="s">
        <v>21</v>
      </c>
      <c r="E90" s="37">
        <v>11.5</v>
      </c>
      <c r="F90" s="37">
        <v>10.6</v>
      </c>
      <c r="G90" s="33">
        <v>11.3</v>
      </c>
      <c r="H90" s="33">
        <v>11.2</v>
      </c>
      <c r="I90" s="33">
        <v>9.6999999999999993</v>
      </c>
      <c r="J90" s="82">
        <v>7</v>
      </c>
      <c r="K90" s="82">
        <v>7.5</v>
      </c>
      <c r="L90" s="82">
        <v>10.37</v>
      </c>
      <c r="M90" s="5"/>
      <c r="N90" s="5"/>
      <c r="O90" s="5"/>
      <c r="P90" s="5"/>
      <c r="Q90" s="29"/>
    </row>
    <row r="91" spans="1:17" ht="26.1" customHeight="1">
      <c r="A91" s="118"/>
      <c r="B91" s="34" t="s">
        <v>95</v>
      </c>
      <c r="C91" s="45" t="s">
        <v>28</v>
      </c>
      <c r="D91" s="45"/>
      <c r="E91" s="37">
        <v>436</v>
      </c>
      <c r="F91" s="37">
        <v>434</v>
      </c>
      <c r="G91" s="33">
        <v>451</v>
      </c>
      <c r="H91" s="33">
        <v>477</v>
      </c>
      <c r="I91" s="33">
        <v>481</v>
      </c>
      <c r="J91" s="33">
        <v>500</v>
      </c>
      <c r="K91" s="33">
        <v>510</v>
      </c>
      <c r="L91" s="33">
        <v>573</v>
      </c>
      <c r="M91" s="5"/>
      <c r="N91" s="5"/>
      <c r="O91" s="5"/>
      <c r="P91" s="5"/>
      <c r="Q91" s="29"/>
    </row>
    <row r="92" spans="1:17" ht="26.1" customHeight="1">
      <c r="A92" s="118"/>
      <c r="B92" s="31" t="s">
        <v>170</v>
      </c>
      <c r="C92" s="45" t="s">
        <v>18</v>
      </c>
      <c r="D92" s="45"/>
      <c r="E92" s="27">
        <v>0.73203492276695803</v>
      </c>
      <c r="F92" s="27">
        <v>0.74790191111340898</v>
      </c>
      <c r="G92" s="27">
        <v>0.76862771831753995</v>
      </c>
      <c r="H92" s="27">
        <v>0.82571665974241804</v>
      </c>
      <c r="I92" s="27">
        <v>0.84067393736017904</v>
      </c>
      <c r="J92" s="27">
        <v>0.91</v>
      </c>
      <c r="K92" s="27">
        <v>0.95</v>
      </c>
      <c r="L92" s="116">
        <v>1.04</v>
      </c>
      <c r="M92" s="5"/>
      <c r="N92" s="5"/>
      <c r="O92" s="5"/>
      <c r="P92" s="5"/>
      <c r="Q92" s="29"/>
    </row>
    <row r="93" spans="1:17" ht="26.1" customHeight="1">
      <c r="A93" s="118"/>
      <c r="B93" s="31" t="s">
        <v>171</v>
      </c>
      <c r="C93" s="45" t="s">
        <v>18</v>
      </c>
      <c r="D93" s="45"/>
      <c r="E93" s="77">
        <v>93.2</v>
      </c>
      <c r="F93" s="77">
        <v>93.2</v>
      </c>
      <c r="G93" s="77">
        <v>93.2</v>
      </c>
      <c r="H93" s="77">
        <v>93.2</v>
      </c>
      <c r="I93" s="77">
        <v>93.2</v>
      </c>
      <c r="J93" s="77">
        <v>95.9</v>
      </c>
      <c r="K93" s="77">
        <v>96</v>
      </c>
      <c r="L93" s="77">
        <v>97.7</v>
      </c>
      <c r="M93" s="5"/>
      <c r="N93" s="5"/>
      <c r="O93" s="5"/>
      <c r="P93" s="5"/>
      <c r="Q93" s="29"/>
    </row>
    <row r="94" spans="1:17" ht="30" customHeight="1">
      <c r="A94" s="118"/>
      <c r="B94" s="52" t="s">
        <v>172</v>
      </c>
      <c r="C94" s="53"/>
      <c r="D94" s="46"/>
      <c r="E94" s="24"/>
      <c r="F94" s="24"/>
      <c r="G94" s="24"/>
      <c r="H94" s="23"/>
      <c r="I94" s="23"/>
      <c r="J94" s="5"/>
      <c r="K94" s="5"/>
      <c r="L94" s="5"/>
      <c r="M94" s="5"/>
      <c r="N94" s="5"/>
      <c r="O94" s="5"/>
      <c r="P94" s="5"/>
      <c r="Q94" s="29"/>
    </row>
    <row r="95" spans="1:17" ht="26.1" customHeight="1">
      <c r="A95" s="118"/>
      <c r="B95" s="31" t="s">
        <v>173</v>
      </c>
      <c r="C95" s="45" t="s">
        <v>18</v>
      </c>
      <c r="D95" s="45"/>
      <c r="E95" s="37">
        <v>100</v>
      </c>
      <c r="F95" s="37">
        <v>100</v>
      </c>
      <c r="G95" s="37">
        <v>100</v>
      </c>
      <c r="H95" s="37">
        <v>100</v>
      </c>
      <c r="I95" s="37">
        <v>100</v>
      </c>
      <c r="J95" s="37">
        <v>100</v>
      </c>
      <c r="K95" s="37">
        <v>100</v>
      </c>
      <c r="L95" s="37">
        <v>100</v>
      </c>
      <c r="M95" s="5"/>
      <c r="N95" s="5"/>
      <c r="O95" s="5"/>
      <c r="P95" s="5"/>
      <c r="Q95" s="29"/>
    </row>
    <row r="96" spans="1:17" ht="26.1" customHeight="1">
      <c r="A96" s="118"/>
      <c r="B96" s="19"/>
      <c r="C96" s="46"/>
      <c r="D96" s="45"/>
      <c r="E96" s="37"/>
      <c r="F96" s="77"/>
      <c r="G96" s="77"/>
      <c r="H96" s="77"/>
      <c r="I96" s="37"/>
      <c r="J96" s="5"/>
      <c r="K96" s="5"/>
      <c r="L96" s="5"/>
      <c r="M96" s="5"/>
      <c r="N96" s="5"/>
      <c r="O96" s="5"/>
      <c r="P96" s="5"/>
      <c r="Q96" s="29"/>
    </row>
    <row r="97" spans="1:17" ht="30" customHeight="1">
      <c r="A97" s="118"/>
      <c r="B97" s="112" t="s">
        <v>174</v>
      </c>
      <c r="C97" s="113"/>
      <c r="D97" s="114"/>
      <c r="E97" s="113"/>
      <c r="F97" s="113"/>
      <c r="G97" s="113"/>
      <c r="H97" s="113"/>
      <c r="I97" s="113"/>
      <c r="J97" s="113"/>
      <c r="K97" s="113"/>
      <c r="L97" s="113"/>
      <c r="M97" s="5"/>
      <c r="N97" s="5"/>
      <c r="O97" s="5"/>
      <c r="P97" s="5"/>
      <c r="Q97" s="29"/>
    </row>
    <row r="98" spans="1:17" ht="30" customHeight="1">
      <c r="A98" s="118"/>
      <c r="B98" s="30" t="s">
        <v>9</v>
      </c>
      <c r="C98" s="73"/>
      <c r="D98" s="74"/>
      <c r="E98" s="73"/>
      <c r="J98" s="5"/>
      <c r="K98" s="5"/>
      <c r="L98" s="5"/>
      <c r="M98" s="5"/>
      <c r="N98" s="5"/>
      <c r="O98" s="5"/>
      <c r="P98" s="5"/>
      <c r="Q98" s="29"/>
    </row>
    <row r="99" spans="1:17" ht="26.1" customHeight="1">
      <c r="A99" s="118"/>
      <c r="B99" s="34" t="s">
        <v>98</v>
      </c>
      <c r="C99" s="48"/>
      <c r="D99" s="48"/>
      <c r="E99" s="49"/>
      <c r="F99" s="124"/>
      <c r="G99" s="124"/>
      <c r="H99" s="124"/>
      <c r="I99" s="154"/>
      <c r="J99" s="83"/>
      <c r="K99" s="83"/>
      <c r="L99" s="83"/>
      <c r="M99" s="5"/>
      <c r="N99" s="26"/>
      <c r="O99" s="5"/>
      <c r="P99" s="5"/>
      <c r="Q99" s="29"/>
    </row>
    <row r="100" spans="1:17" ht="26.1" customHeight="1">
      <c r="A100" s="118"/>
      <c r="B100" s="31" t="s">
        <v>175</v>
      </c>
      <c r="C100" s="45" t="s">
        <v>32</v>
      </c>
      <c r="D100" s="45"/>
      <c r="E100" s="32" t="s">
        <v>11</v>
      </c>
      <c r="F100" s="56">
        <v>2121.0111396743787</v>
      </c>
      <c r="G100" s="56">
        <v>2049.7452229299365</v>
      </c>
      <c r="H100" s="56">
        <v>2092.3421337038753</v>
      </c>
      <c r="I100" s="56">
        <v>1977.3895027624308</v>
      </c>
      <c r="J100" s="56">
        <v>2034.2977451779407</v>
      </c>
      <c r="K100" s="56">
        <v>2256.0214432797252</v>
      </c>
      <c r="L100" s="56">
        <v>2049</v>
      </c>
      <c r="M100" s="5"/>
      <c r="N100" s="26"/>
      <c r="O100" s="5"/>
      <c r="P100" s="5"/>
      <c r="Q100" s="29"/>
    </row>
    <row r="101" spans="1:17" ht="26.1" customHeight="1">
      <c r="A101" s="118"/>
      <c r="B101" s="31" t="s">
        <v>176</v>
      </c>
      <c r="C101" s="45" t="s">
        <v>32</v>
      </c>
      <c r="D101" s="48"/>
      <c r="E101" s="32" t="s">
        <v>11</v>
      </c>
      <c r="F101" s="56">
        <v>785.20994001713791</v>
      </c>
      <c r="G101" s="56">
        <v>773.80573248407643</v>
      </c>
      <c r="H101" s="56">
        <v>791.02979774587004</v>
      </c>
      <c r="I101" s="56">
        <v>745.74585635359108</v>
      </c>
      <c r="J101" s="37">
        <v>786.67481662591683</v>
      </c>
      <c r="K101" s="37">
        <v>923.85185703702405</v>
      </c>
      <c r="L101" s="37">
        <v>850</v>
      </c>
      <c r="M101" s="5"/>
      <c r="N101" s="26"/>
      <c r="O101" s="5"/>
      <c r="P101" s="5"/>
      <c r="Q101" s="29"/>
    </row>
    <row r="102" spans="1:17" ht="33.950000000000003" customHeight="1">
      <c r="A102" s="118"/>
      <c r="B102" s="218" t="s">
        <v>490</v>
      </c>
      <c r="C102" s="45" t="s">
        <v>32</v>
      </c>
      <c r="D102" s="45" t="s">
        <v>22</v>
      </c>
      <c r="E102" s="37"/>
      <c r="F102" s="37"/>
      <c r="G102" s="56"/>
      <c r="H102" s="56"/>
      <c r="I102" s="107"/>
      <c r="J102" s="37"/>
      <c r="K102" s="37"/>
      <c r="L102" s="5"/>
      <c r="M102" s="5"/>
      <c r="N102" s="26"/>
      <c r="O102" s="5"/>
      <c r="P102" s="5"/>
      <c r="Q102" s="29"/>
    </row>
    <row r="103" spans="1:17" ht="26.1" customHeight="1">
      <c r="A103" s="163"/>
      <c r="B103" s="219" t="s">
        <v>181</v>
      </c>
      <c r="C103" s="45" t="s">
        <v>32</v>
      </c>
      <c r="D103" s="45"/>
      <c r="E103" s="32" t="s">
        <v>11</v>
      </c>
      <c r="F103" s="56">
        <v>889.66580976863747</v>
      </c>
      <c r="G103" s="56">
        <v>871.9745222929937</v>
      </c>
      <c r="H103" s="56">
        <v>888.59039678863678</v>
      </c>
      <c r="I103" s="127">
        <v>837.15469613259665</v>
      </c>
      <c r="J103" s="56">
        <v>882.34175495789179</v>
      </c>
      <c r="K103" s="56">
        <v>1027.378681553296</v>
      </c>
      <c r="L103" s="56">
        <v>946</v>
      </c>
      <c r="M103" s="5"/>
      <c r="N103" s="26"/>
      <c r="O103" s="5"/>
      <c r="P103" s="5"/>
      <c r="Q103" s="29"/>
    </row>
    <row r="104" spans="1:17" ht="26.1" customHeight="1">
      <c r="A104" s="163"/>
      <c r="B104" s="31" t="s">
        <v>177</v>
      </c>
      <c r="C104" s="45" t="s">
        <v>32</v>
      </c>
      <c r="D104" s="45"/>
      <c r="E104" s="32" t="s">
        <v>11</v>
      </c>
      <c r="F104" s="56">
        <v>173</v>
      </c>
      <c r="G104" s="56">
        <v>162</v>
      </c>
      <c r="H104" s="56">
        <v>168</v>
      </c>
      <c r="I104" s="127">
        <v>163.94399999999999</v>
      </c>
      <c r="J104" s="37">
        <v>166</v>
      </c>
      <c r="K104" s="37">
        <v>208</v>
      </c>
      <c r="L104" s="37">
        <v>176</v>
      </c>
      <c r="M104" s="5"/>
      <c r="N104" s="26"/>
      <c r="O104" s="5"/>
      <c r="P104" s="5"/>
      <c r="Q104" s="29"/>
    </row>
    <row r="105" spans="1:17" ht="33.950000000000003" customHeight="1">
      <c r="A105" s="163"/>
      <c r="B105" s="50" t="s">
        <v>102</v>
      </c>
      <c r="C105" s="46"/>
      <c r="D105" s="32" t="s">
        <v>22</v>
      </c>
      <c r="E105" s="23"/>
      <c r="F105" s="23"/>
      <c r="G105" s="23"/>
      <c r="H105" s="23"/>
      <c r="I105" s="23"/>
      <c r="J105" s="18"/>
      <c r="K105" s="18"/>
      <c r="L105" s="5"/>
      <c r="M105" s="5"/>
      <c r="N105" s="5"/>
      <c r="O105" s="5"/>
      <c r="P105" s="5"/>
      <c r="Q105" s="29"/>
    </row>
    <row r="106" spans="1:17" ht="26.1" customHeight="1">
      <c r="A106" s="163"/>
      <c r="B106" s="38" t="s">
        <v>181</v>
      </c>
      <c r="C106" s="45" t="s">
        <v>32</v>
      </c>
      <c r="D106" s="70"/>
      <c r="E106" s="32" t="s">
        <v>11</v>
      </c>
      <c r="F106" s="127">
        <v>889.66580976863747</v>
      </c>
      <c r="G106" s="127">
        <v>871.9745222929937</v>
      </c>
      <c r="H106" s="127">
        <v>888.59039678863678</v>
      </c>
      <c r="I106" s="127">
        <v>837.15469613259665</v>
      </c>
      <c r="J106" s="84">
        <v>882.34175495789179</v>
      </c>
      <c r="K106" s="56">
        <v>1027</v>
      </c>
      <c r="L106" s="56">
        <v>946</v>
      </c>
      <c r="M106" s="5"/>
      <c r="N106" s="5"/>
      <c r="O106" s="5"/>
      <c r="P106" s="5"/>
      <c r="Q106" s="29"/>
    </row>
    <row r="107" spans="1:17" ht="26.1" customHeight="1">
      <c r="A107" s="163"/>
      <c r="B107" s="31" t="s">
        <v>182</v>
      </c>
      <c r="C107" s="45" t="s">
        <v>32</v>
      </c>
      <c r="D107" s="70"/>
      <c r="E107" s="32" t="s">
        <v>11</v>
      </c>
      <c r="F107" s="127">
        <v>848.26049700085684</v>
      </c>
      <c r="G107" s="127">
        <v>795.89171974522299</v>
      </c>
      <c r="H107" s="127">
        <v>826.60182183109464</v>
      </c>
      <c r="I107" s="127">
        <v>785.82719999999995</v>
      </c>
      <c r="J107" s="84">
        <v>862.33360499864159</v>
      </c>
      <c r="K107" s="56">
        <v>1092</v>
      </c>
      <c r="L107" s="56">
        <v>970</v>
      </c>
      <c r="M107" s="5"/>
      <c r="N107" s="5"/>
      <c r="O107" s="5"/>
      <c r="P107" s="5"/>
      <c r="Q107" s="29"/>
    </row>
    <row r="108" spans="1:17" ht="33.950000000000003" customHeight="1">
      <c r="A108" s="163"/>
      <c r="B108" s="31" t="s">
        <v>183</v>
      </c>
      <c r="C108" s="45"/>
      <c r="D108" s="70"/>
      <c r="E108" s="32" t="s">
        <v>11</v>
      </c>
      <c r="F108" s="55">
        <v>4.05</v>
      </c>
      <c r="G108" s="55">
        <v>4.12</v>
      </c>
      <c r="H108" s="55">
        <v>4.21</v>
      </c>
      <c r="I108" s="55">
        <v>4.2699999999999996</v>
      </c>
      <c r="J108" s="55">
        <v>4.12</v>
      </c>
      <c r="K108" s="55">
        <v>3.99</v>
      </c>
      <c r="L108" s="55">
        <v>4.3499999999999996</v>
      </c>
      <c r="M108" s="5"/>
      <c r="N108" s="5"/>
      <c r="O108" s="5"/>
      <c r="P108" s="5"/>
      <c r="Q108" s="29"/>
    </row>
    <row r="109" spans="1:17" ht="26.1" customHeight="1">
      <c r="A109" s="163"/>
      <c r="B109" s="31" t="s">
        <v>184</v>
      </c>
      <c r="C109" s="45" t="s">
        <v>10</v>
      </c>
      <c r="D109" s="70"/>
      <c r="E109" s="32" t="s">
        <v>11</v>
      </c>
      <c r="F109" s="82">
        <v>458.92139356503856</v>
      </c>
      <c r="G109" s="82">
        <v>451.98552105191084</v>
      </c>
      <c r="H109" s="82">
        <v>457.18293602593798</v>
      </c>
      <c r="I109" s="82">
        <v>417.52271805110496</v>
      </c>
      <c r="J109" s="82">
        <v>567.33224667209993</v>
      </c>
      <c r="K109" s="82">
        <v>663.5</v>
      </c>
      <c r="L109" s="82">
        <v>606.9</v>
      </c>
      <c r="M109" s="5"/>
      <c r="N109" s="5"/>
      <c r="O109" s="5"/>
      <c r="P109" s="5"/>
      <c r="Q109" s="29"/>
    </row>
    <row r="110" spans="1:17" ht="26.1" customHeight="1">
      <c r="A110" s="163"/>
      <c r="B110" s="174" t="s">
        <v>103</v>
      </c>
      <c r="C110" s="122" t="s">
        <v>18</v>
      </c>
      <c r="D110" s="174"/>
      <c r="E110" s="152" t="s">
        <v>11</v>
      </c>
      <c r="F110" s="152" t="s">
        <v>11</v>
      </c>
      <c r="G110" s="57">
        <v>70.2</v>
      </c>
      <c r="H110" s="57">
        <v>70.3</v>
      </c>
      <c r="I110" s="57">
        <v>74.900000000000006</v>
      </c>
      <c r="J110" s="57">
        <v>73.599999999999994</v>
      </c>
      <c r="K110" s="57">
        <v>79.7</v>
      </c>
      <c r="L110" s="57">
        <v>73.599999999999994</v>
      </c>
      <c r="M110" s="172"/>
      <c r="N110" s="172"/>
      <c r="O110" s="172"/>
      <c r="P110" s="172"/>
      <c r="Q110" s="29"/>
    </row>
    <row r="111" spans="1:17" ht="26.1" customHeight="1">
      <c r="A111" s="118"/>
      <c r="B111" s="221" t="s">
        <v>491</v>
      </c>
      <c r="C111" s="222" t="s">
        <v>18</v>
      </c>
      <c r="D111" s="164"/>
      <c r="E111" s="152" t="s">
        <v>11</v>
      </c>
      <c r="F111" s="152" t="s">
        <v>11</v>
      </c>
      <c r="G111" s="152" t="s">
        <v>11</v>
      </c>
      <c r="H111" s="152" t="s">
        <v>11</v>
      </c>
      <c r="I111" s="223">
        <v>70</v>
      </c>
      <c r="J111" s="223">
        <v>77.8</v>
      </c>
      <c r="K111" s="223">
        <v>77.900000000000006</v>
      </c>
      <c r="L111" s="222">
        <v>76.400000000000006</v>
      </c>
      <c r="M111" s="5"/>
      <c r="N111" s="5"/>
      <c r="O111" s="5"/>
      <c r="P111" s="5"/>
      <c r="Q111" s="29"/>
    </row>
    <row r="112" spans="1:17" ht="26.1" customHeight="1">
      <c r="A112" s="118"/>
      <c r="B112" s="166" t="s">
        <v>191</v>
      </c>
      <c r="C112" s="122" t="s">
        <v>28</v>
      </c>
      <c r="D112" s="174"/>
      <c r="E112" s="152" t="s">
        <v>11</v>
      </c>
      <c r="F112" s="152" t="s">
        <v>11</v>
      </c>
      <c r="G112" s="152" t="s">
        <v>11</v>
      </c>
      <c r="H112" s="152" t="s">
        <v>11</v>
      </c>
      <c r="I112" s="152" t="s">
        <v>11</v>
      </c>
      <c r="J112" s="56">
        <v>4029</v>
      </c>
      <c r="K112" s="56">
        <v>4089</v>
      </c>
      <c r="L112" s="56">
        <v>3004</v>
      </c>
      <c r="M112" s="172"/>
      <c r="N112" s="172"/>
      <c r="O112" s="172"/>
      <c r="P112" s="172"/>
      <c r="Q112" s="29"/>
    </row>
    <row r="113" spans="1:17" ht="26.1" customHeight="1">
      <c r="A113" s="118"/>
      <c r="B113" s="52" t="s">
        <v>172</v>
      </c>
      <c r="C113" s="53"/>
      <c r="D113" s="46"/>
      <c r="E113" s="24"/>
      <c r="F113" s="24"/>
      <c r="G113" s="24"/>
      <c r="H113" s="23"/>
      <c r="I113" s="23"/>
      <c r="J113" s="5"/>
      <c r="K113" s="5"/>
      <c r="L113" s="5"/>
      <c r="M113" s="5"/>
      <c r="N113" s="5"/>
      <c r="O113" s="5"/>
      <c r="P113" s="5"/>
      <c r="Q113" s="29"/>
    </row>
    <row r="114" spans="1:17" ht="51" customHeight="1">
      <c r="A114" s="157"/>
      <c r="B114" s="34" t="s">
        <v>178</v>
      </c>
      <c r="C114" s="46"/>
      <c r="D114" s="45"/>
      <c r="E114" s="37"/>
      <c r="F114" s="37"/>
      <c r="G114" s="37"/>
      <c r="H114" s="37"/>
      <c r="I114" s="24"/>
      <c r="J114" s="5"/>
      <c r="K114" s="5"/>
      <c r="L114" s="5"/>
      <c r="M114"/>
      <c r="N114" s="172"/>
      <c r="O114" s="172"/>
      <c r="P114" s="172"/>
      <c r="Q114" s="29"/>
    </row>
    <row r="115" spans="1:17" ht="26.1" customHeight="1">
      <c r="A115" s="157"/>
      <c r="B115" s="70" t="s">
        <v>179</v>
      </c>
      <c r="C115" s="217" t="s">
        <v>32</v>
      </c>
      <c r="D115" s="70"/>
      <c r="E115" s="152" t="s">
        <v>11</v>
      </c>
      <c r="F115" s="56">
        <v>259</v>
      </c>
      <c r="G115" s="56">
        <v>283</v>
      </c>
      <c r="H115" s="56">
        <v>294</v>
      </c>
      <c r="I115" s="127">
        <v>286.90199999999999</v>
      </c>
      <c r="J115" s="56">
        <v>299</v>
      </c>
      <c r="K115" s="127">
        <v>394.93900000000002</v>
      </c>
      <c r="L115" s="127">
        <v>333.82</v>
      </c>
      <c r="M115"/>
      <c r="N115" s="172"/>
      <c r="O115" s="172"/>
      <c r="P115" s="172"/>
      <c r="Q115" s="29"/>
    </row>
    <row r="116" spans="1:17" ht="26.1" customHeight="1">
      <c r="A116" s="157"/>
      <c r="B116" s="31" t="s">
        <v>144</v>
      </c>
      <c r="C116" s="45" t="s">
        <v>32</v>
      </c>
      <c r="D116" s="70"/>
      <c r="E116" s="152" t="s">
        <v>11</v>
      </c>
      <c r="F116" s="56">
        <v>259.12596401028276</v>
      </c>
      <c r="G116" s="56">
        <v>282.86624203821657</v>
      </c>
      <c r="H116" s="56">
        <v>294.14852555195307</v>
      </c>
      <c r="I116" s="127">
        <v>287.15469613259665</v>
      </c>
      <c r="J116" s="127">
        <v>299.44308611790274</v>
      </c>
      <c r="K116" s="127">
        <v>394.93900000000002</v>
      </c>
      <c r="L116" s="127">
        <v>333.82</v>
      </c>
      <c r="M116"/>
      <c r="N116" s="172"/>
      <c r="O116" s="172"/>
      <c r="P116" s="172"/>
      <c r="Q116" s="29"/>
    </row>
    <row r="117" spans="1:17" ht="26.1" customHeight="1">
      <c r="A117" s="157"/>
      <c r="B117" s="31" t="s">
        <v>145</v>
      </c>
      <c r="C117" s="45" t="s">
        <v>32</v>
      </c>
      <c r="D117" s="70"/>
      <c r="E117" s="152" t="s">
        <v>11</v>
      </c>
      <c r="F117" s="56">
        <v>259.12596401028276</v>
      </c>
      <c r="G117" s="56">
        <v>282.86624203821657</v>
      </c>
      <c r="H117" s="56">
        <v>294.14852555195307</v>
      </c>
      <c r="I117" s="127">
        <v>287.15469613259665</v>
      </c>
      <c r="J117" s="127">
        <v>299.44308611790274</v>
      </c>
      <c r="K117" s="127">
        <v>394.93900000000002</v>
      </c>
      <c r="L117" s="127">
        <v>333.82</v>
      </c>
      <c r="M117"/>
      <c r="N117" s="172"/>
      <c r="O117" s="172"/>
      <c r="P117" s="172"/>
      <c r="Q117" s="29"/>
    </row>
    <row r="118" spans="1:17" ht="26.1" customHeight="1">
      <c r="A118" s="157"/>
      <c r="B118" s="70" t="s">
        <v>180</v>
      </c>
      <c r="C118" s="45" t="s">
        <v>32</v>
      </c>
      <c r="D118" s="70"/>
      <c r="E118" s="32" t="s">
        <v>11</v>
      </c>
      <c r="F118" s="127">
        <v>133.67609254498714</v>
      </c>
      <c r="G118" s="127">
        <v>151.09872611464968</v>
      </c>
      <c r="H118" s="127">
        <v>174.154701250579</v>
      </c>
      <c r="I118" s="127">
        <v>167.54143646408838</v>
      </c>
      <c r="J118" s="84">
        <v>173.75713121434393</v>
      </c>
      <c r="K118" s="84">
        <v>223</v>
      </c>
      <c r="L118" s="84">
        <v>191</v>
      </c>
      <c r="M118"/>
      <c r="N118" s="172"/>
      <c r="O118" s="172"/>
      <c r="P118" s="172"/>
      <c r="Q118" s="29"/>
    </row>
    <row r="119" spans="1:17" ht="26.1" customHeight="1">
      <c r="A119" s="118"/>
      <c r="B119" s="38" t="s">
        <v>185</v>
      </c>
      <c r="C119" s="45" t="s">
        <v>32</v>
      </c>
      <c r="D119" s="70"/>
      <c r="E119" s="32" t="s">
        <v>11</v>
      </c>
      <c r="F119" s="84">
        <v>807.92100000000005</v>
      </c>
      <c r="G119" s="84">
        <v>849.05880000000002</v>
      </c>
      <c r="H119" s="84">
        <v>890.19659999999999</v>
      </c>
      <c r="I119" s="84">
        <v>927.44280000000003</v>
      </c>
      <c r="J119" s="84">
        <v>989.4050529747351</v>
      </c>
      <c r="K119" s="56">
        <v>1150</v>
      </c>
      <c r="L119" s="56">
        <v>1039</v>
      </c>
      <c r="M119"/>
      <c r="N119" s="5"/>
      <c r="O119" s="5"/>
      <c r="P119" s="5"/>
      <c r="Q119" s="29"/>
    </row>
    <row r="120" spans="1:17" ht="33.950000000000003" customHeight="1">
      <c r="A120" s="118"/>
      <c r="B120" s="31" t="s">
        <v>183</v>
      </c>
      <c r="C120" s="45"/>
      <c r="D120" s="70"/>
      <c r="E120" s="32" t="s">
        <v>11</v>
      </c>
      <c r="F120" s="33">
        <v>4.57</v>
      </c>
      <c r="G120" s="33">
        <v>4.63</v>
      </c>
      <c r="H120" s="33">
        <v>4.72</v>
      </c>
      <c r="I120" s="33">
        <v>4.74</v>
      </c>
      <c r="J120" s="33">
        <v>4.62</v>
      </c>
      <c r="K120" s="33">
        <v>4.46</v>
      </c>
      <c r="L120" s="33">
        <v>4.78</v>
      </c>
      <c r="M120"/>
      <c r="N120" s="5"/>
      <c r="O120" s="5"/>
      <c r="P120" s="5"/>
      <c r="Q120" s="29"/>
    </row>
    <row r="121" spans="1:17" ht="26.1" customHeight="1">
      <c r="A121" s="118"/>
      <c r="B121" s="70" t="s">
        <v>105</v>
      </c>
      <c r="C121" s="45" t="s">
        <v>28</v>
      </c>
      <c r="D121" s="70"/>
      <c r="E121" s="32" t="s">
        <v>11</v>
      </c>
      <c r="F121" s="56">
        <v>1810</v>
      </c>
      <c r="G121" s="56">
        <v>1754</v>
      </c>
      <c r="H121" s="56">
        <v>2073</v>
      </c>
      <c r="I121" s="56">
        <v>789</v>
      </c>
      <c r="J121" s="56">
        <v>1565</v>
      </c>
      <c r="K121" s="56">
        <v>1692</v>
      </c>
      <c r="L121" s="56">
        <v>1948</v>
      </c>
      <c r="M121" s="5"/>
      <c r="N121" s="5"/>
      <c r="O121" s="5"/>
      <c r="P121" s="5"/>
      <c r="Q121" s="29"/>
    </row>
    <row r="122" spans="1:17" ht="26.1" customHeight="1">
      <c r="A122" s="118"/>
      <c r="B122" s="85" t="s">
        <v>186</v>
      </c>
      <c r="C122" s="46"/>
      <c r="D122" s="70"/>
      <c r="E122" s="23"/>
      <c r="F122" s="23"/>
      <c r="G122" s="23"/>
      <c r="H122" s="23"/>
      <c r="I122" s="23"/>
      <c r="J122" s="5"/>
      <c r="K122" s="5"/>
      <c r="L122" s="5"/>
      <c r="M122" s="5"/>
      <c r="N122" s="5"/>
      <c r="O122" s="5"/>
      <c r="P122" s="5"/>
      <c r="Q122" s="29"/>
    </row>
    <row r="123" spans="1:17" ht="26.1" customHeight="1">
      <c r="A123" s="118"/>
      <c r="B123" s="38" t="s">
        <v>187</v>
      </c>
      <c r="C123" s="45" t="s">
        <v>188</v>
      </c>
      <c r="D123" s="70"/>
      <c r="E123" s="32" t="s">
        <v>11</v>
      </c>
      <c r="F123" s="55">
        <v>1.8351999999999999</v>
      </c>
      <c r="G123" s="55">
        <v>2.1543999999999999</v>
      </c>
      <c r="H123" s="55">
        <v>2.0615000000000001</v>
      </c>
      <c r="I123" s="55">
        <v>2.0032999999999999</v>
      </c>
      <c r="J123" s="55">
        <v>3.8801000000000001</v>
      </c>
      <c r="K123" s="55">
        <v>3</v>
      </c>
      <c r="L123" s="55">
        <v>3.42</v>
      </c>
      <c r="M123" s="5"/>
      <c r="N123" s="5"/>
      <c r="O123" s="5"/>
      <c r="P123" s="5"/>
      <c r="Q123" s="29"/>
    </row>
    <row r="124" spans="1:17" ht="26.1" customHeight="1">
      <c r="A124" s="118"/>
      <c r="B124" s="38" t="s">
        <v>189</v>
      </c>
      <c r="C124" s="45" t="s">
        <v>190</v>
      </c>
      <c r="D124" s="70"/>
      <c r="E124" s="32" t="s">
        <v>11</v>
      </c>
      <c r="F124" s="33">
        <v>66.7</v>
      </c>
      <c r="G124" s="33">
        <v>68.2</v>
      </c>
      <c r="H124" s="33">
        <v>67.5</v>
      </c>
      <c r="I124" s="33">
        <v>68</v>
      </c>
      <c r="J124" s="33">
        <v>72.5</v>
      </c>
      <c r="K124" s="33">
        <v>64.099999999999994</v>
      </c>
      <c r="L124" s="33">
        <v>72.900000000000006</v>
      </c>
      <c r="M124" s="5"/>
      <c r="N124" s="5"/>
      <c r="O124" s="5"/>
      <c r="P124" s="5"/>
      <c r="Q124" s="29"/>
    </row>
    <row r="125" spans="1:17" ht="26.1" customHeight="1">
      <c r="A125" s="118"/>
      <c r="B125" s="44" t="s">
        <v>191</v>
      </c>
      <c r="C125" s="45" t="s">
        <v>28</v>
      </c>
      <c r="D125" s="70"/>
      <c r="E125" s="32" t="s">
        <v>11</v>
      </c>
      <c r="F125" s="33">
        <v>843</v>
      </c>
      <c r="G125" s="33">
        <v>634</v>
      </c>
      <c r="H125" s="33">
        <v>683</v>
      </c>
      <c r="I125" s="33">
        <v>678</v>
      </c>
      <c r="J125" s="37">
        <v>1149</v>
      </c>
      <c r="K125" s="37">
        <v>1496</v>
      </c>
      <c r="L125" s="216">
        <v>911</v>
      </c>
      <c r="M125" s="173"/>
      <c r="N125" s="5"/>
      <c r="O125" s="5"/>
      <c r="P125" s="5"/>
      <c r="Q125" s="29"/>
    </row>
    <row r="126" spans="1:17" ht="26.1" customHeight="1">
      <c r="A126" s="118"/>
      <c r="B126" s="165"/>
      <c r="C126" s="165"/>
      <c r="D126" s="165"/>
      <c r="E126" s="165"/>
      <c r="F126" s="165"/>
      <c r="G126" s="165"/>
      <c r="H126" s="165"/>
      <c r="I126" s="165"/>
      <c r="J126" s="165"/>
      <c r="K126" s="165"/>
      <c r="L126" s="5"/>
      <c r="M126" s="5"/>
      <c r="N126" s="5"/>
      <c r="O126" s="5"/>
      <c r="P126" s="5"/>
      <c r="Q126" s="29"/>
    </row>
    <row r="127" spans="1:17" ht="30" customHeight="1">
      <c r="A127" s="118"/>
      <c r="B127" s="112" t="s">
        <v>192</v>
      </c>
      <c r="C127" s="113"/>
      <c r="D127" s="114"/>
      <c r="E127" s="113"/>
      <c r="F127" s="113"/>
      <c r="G127" s="113"/>
      <c r="H127" s="113"/>
      <c r="I127" s="113"/>
      <c r="J127" s="113"/>
      <c r="K127" s="113"/>
      <c r="L127" s="113"/>
      <c r="M127" s="5"/>
      <c r="N127" s="5"/>
      <c r="O127" s="5"/>
      <c r="P127" s="5"/>
      <c r="Q127" s="29"/>
    </row>
    <row r="128" spans="1:17" ht="30" customHeight="1">
      <c r="A128" s="118"/>
      <c r="B128" s="30" t="s">
        <v>9</v>
      </c>
      <c r="C128" s="73"/>
      <c r="D128" s="74"/>
      <c r="E128" s="73"/>
      <c r="F128" s="75"/>
      <c r="G128" s="76"/>
      <c r="H128" s="76"/>
      <c r="I128" s="75"/>
      <c r="J128" s="5"/>
      <c r="K128" s="5"/>
      <c r="L128" s="5"/>
      <c r="M128" s="5"/>
      <c r="N128" s="5"/>
      <c r="O128" s="5"/>
      <c r="P128" s="5"/>
      <c r="Q128" s="29"/>
    </row>
    <row r="129" spans="1:17" ht="26.1" customHeight="1">
      <c r="A129" s="118"/>
      <c r="B129" s="70" t="s">
        <v>109</v>
      </c>
      <c r="C129" s="32" t="s">
        <v>142</v>
      </c>
      <c r="D129" s="70" t="s">
        <v>23</v>
      </c>
      <c r="E129" s="37">
        <v>14359</v>
      </c>
      <c r="F129" s="37">
        <v>22051</v>
      </c>
      <c r="G129" s="37">
        <v>20171</v>
      </c>
      <c r="H129" s="37">
        <v>20588</v>
      </c>
      <c r="I129" s="37">
        <v>16705</v>
      </c>
      <c r="J129" s="37">
        <v>23709</v>
      </c>
      <c r="K129" s="37">
        <v>17377</v>
      </c>
      <c r="L129" s="37">
        <v>19173</v>
      </c>
      <c r="M129" s="5"/>
      <c r="N129" s="5"/>
      <c r="O129" s="5"/>
      <c r="P129" s="5"/>
      <c r="Q129" s="29"/>
    </row>
    <row r="130" spans="1:17" ht="26.1" customHeight="1">
      <c r="A130" s="118"/>
      <c r="B130" s="70" t="s">
        <v>111</v>
      </c>
      <c r="C130" s="45" t="s">
        <v>32</v>
      </c>
      <c r="D130" s="70"/>
      <c r="E130" s="37">
        <v>1277386.2774</v>
      </c>
      <c r="F130" s="37">
        <v>2094915.1272</v>
      </c>
      <c r="G130" s="37">
        <v>2060320.2522</v>
      </c>
      <c r="H130" s="37">
        <v>3975843.3558</v>
      </c>
      <c r="I130" s="37">
        <v>2326407.5052</v>
      </c>
      <c r="J130" s="37">
        <v>13630037.053789729</v>
      </c>
      <c r="K130" s="37">
        <v>15545761</v>
      </c>
      <c r="L130" s="37">
        <v>16392900</v>
      </c>
      <c r="M130" s="5"/>
      <c r="N130" s="5"/>
      <c r="O130" s="5"/>
      <c r="P130" s="5"/>
      <c r="Q130" s="29"/>
    </row>
    <row r="131" spans="1:17" ht="26.1" customHeight="1">
      <c r="A131" s="128"/>
      <c r="B131" s="85" t="s">
        <v>112</v>
      </c>
      <c r="C131" s="35" t="s">
        <v>141</v>
      </c>
      <c r="D131" s="70" t="s">
        <v>19</v>
      </c>
      <c r="E131" s="49">
        <v>1329814</v>
      </c>
      <c r="F131" s="49">
        <v>1528647</v>
      </c>
      <c r="G131" s="49">
        <v>1377277</v>
      </c>
      <c r="H131" s="49">
        <v>1197875</v>
      </c>
      <c r="I131" s="49">
        <v>1051779</v>
      </c>
      <c r="J131" s="49">
        <v>1898751.3</v>
      </c>
      <c r="K131" s="49">
        <v>1931145</v>
      </c>
      <c r="L131" s="49">
        <v>1743856</v>
      </c>
      <c r="M131" s="59"/>
      <c r="N131" s="59"/>
      <c r="O131" s="59"/>
      <c r="P131" s="59"/>
      <c r="Q131" s="86"/>
    </row>
    <row r="132" spans="1:17" ht="26.1" customHeight="1">
      <c r="A132" s="118"/>
      <c r="B132" s="38" t="s">
        <v>193</v>
      </c>
      <c r="C132" s="152" t="s">
        <v>141</v>
      </c>
      <c r="D132" s="70"/>
      <c r="E132" s="37">
        <v>1115106</v>
      </c>
      <c r="F132" s="37">
        <v>1283927</v>
      </c>
      <c r="G132" s="37">
        <v>1107494</v>
      </c>
      <c r="H132" s="37">
        <v>907230</v>
      </c>
      <c r="I132" s="37">
        <v>741961</v>
      </c>
      <c r="J132" s="37">
        <v>1399715.8</v>
      </c>
      <c r="K132" s="37">
        <v>1572515</v>
      </c>
      <c r="L132" s="37">
        <v>1384541</v>
      </c>
      <c r="M132" s="5"/>
      <c r="N132" s="5"/>
      <c r="O132" s="5"/>
      <c r="P132" s="5"/>
      <c r="Q132" s="29"/>
    </row>
    <row r="133" spans="1:17" ht="26.1" customHeight="1">
      <c r="A133" s="118"/>
      <c r="B133" s="38" t="s">
        <v>194</v>
      </c>
      <c r="C133" s="152" t="s">
        <v>141</v>
      </c>
      <c r="D133" s="70"/>
      <c r="E133" s="37">
        <v>214708</v>
      </c>
      <c r="F133" s="37">
        <v>244720</v>
      </c>
      <c r="G133" s="37">
        <v>269783</v>
      </c>
      <c r="H133" s="37">
        <v>290645</v>
      </c>
      <c r="I133" s="37">
        <v>309818</v>
      </c>
      <c r="J133" s="37">
        <v>499035.5</v>
      </c>
      <c r="K133" s="37">
        <v>358630</v>
      </c>
      <c r="L133" s="37">
        <v>359316</v>
      </c>
      <c r="M133" s="5"/>
      <c r="N133" s="5"/>
      <c r="O133" s="5"/>
      <c r="P133" s="5"/>
      <c r="Q133" s="29"/>
    </row>
    <row r="134" spans="1:17" ht="26.1" customHeight="1">
      <c r="A134" s="118"/>
      <c r="B134" s="70" t="s">
        <v>112</v>
      </c>
      <c r="C134" s="152" t="s">
        <v>141</v>
      </c>
      <c r="D134" s="70"/>
      <c r="E134" s="37">
        <v>1583544</v>
      </c>
      <c r="F134" s="37">
        <v>1781469</v>
      </c>
      <c r="G134" s="37">
        <v>1689512</v>
      </c>
      <c r="H134" s="37">
        <v>1548790</v>
      </c>
      <c r="I134" s="37">
        <v>1349561</v>
      </c>
      <c r="J134" s="37">
        <v>4851853.75</v>
      </c>
      <c r="K134" s="37">
        <v>4657571</v>
      </c>
      <c r="L134" s="37">
        <v>5926053</v>
      </c>
      <c r="M134" s="5"/>
      <c r="N134" s="5"/>
      <c r="O134" s="5"/>
      <c r="P134" s="5"/>
      <c r="Q134" s="29"/>
    </row>
    <row r="135" spans="1:17" ht="26.1" customHeight="1">
      <c r="A135" s="118"/>
      <c r="B135" s="70" t="s">
        <v>113</v>
      </c>
      <c r="C135" s="32" t="s">
        <v>195</v>
      </c>
      <c r="D135" s="70"/>
      <c r="E135" s="37">
        <v>197943</v>
      </c>
      <c r="F135" s="37">
        <v>222684</v>
      </c>
      <c r="G135" s="37">
        <v>211189</v>
      </c>
      <c r="H135" s="37">
        <v>193599</v>
      </c>
      <c r="I135" s="37">
        <v>168695</v>
      </c>
      <c r="J135" s="37">
        <v>606481.71875</v>
      </c>
      <c r="K135" s="37">
        <v>582196</v>
      </c>
      <c r="L135" s="37">
        <v>740757</v>
      </c>
      <c r="M135" s="5"/>
      <c r="N135" s="5"/>
      <c r="O135" s="5"/>
      <c r="P135" s="5"/>
      <c r="Q135" s="29"/>
    </row>
    <row r="136" spans="1:17" ht="26.1" customHeight="1">
      <c r="A136" s="118"/>
      <c r="B136" s="70" t="s">
        <v>114</v>
      </c>
      <c r="C136" s="45" t="s">
        <v>196</v>
      </c>
      <c r="D136" s="70"/>
      <c r="E136" s="77">
        <v>3.3</v>
      </c>
      <c r="F136" s="77">
        <v>3.8</v>
      </c>
      <c r="G136" s="77">
        <v>3.6</v>
      </c>
      <c r="H136" s="77">
        <v>3.4</v>
      </c>
      <c r="I136" s="77">
        <v>2.5</v>
      </c>
      <c r="J136" s="77">
        <v>11.1</v>
      </c>
      <c r="K136" s="77">
        <v>10.8</v>
      </c>
      <c r="L136" s="24">
        <v>13</v>
      </c>
      <c r="M136" s="5"/>
      <c r="N136" s="5"/>
      <c r="O136" s="5"/>
      <c r="P136" s="5"/>
      <c r="Q136" s="29"/>
    </row>
    <row r="137" spans="1:17" ht="26.1" customHeight="1">
      <c r="A137" s="118"/>
      <c r="B137" s="70" t="s">
        <v>115</v>
      </c>
      <c r="C137" s="32" t="s">
        <v>10</v>
      </c>
      <c r="D137" s="70"/>
      <c r="E137" s="32" t="s">
        <v>11</v>
      </c>
      <c r="F137" s="32" t="s">
        <v>11</v>
      </c>
      <c r="G137" s="32" t="s">
        <v>11</v>
      </c>
      <c r="H137" s="109">
        <v>4.4000000000000004</v>
      </c>
      <c r="I137" s="82">
        <v>8.2200000000000006</v>
      </c>
      <c r="J137" s="82">
        <v>13.7</v>
      </c>
      <c r="K137" s="82">
        <v>15.5</v>
      </c>
      <c r="L137" s="24">
        <v>16.399999999999999</v>
      </c>
      <c r="M137" s="82"/>
      <c r="N137" s="5"/>
      <c r="O137" s="5"/>
      <c r="P137" s="5"/>
      <c r="Q137" s="29"/>
    </row>
    <row r="138" spans="1:17" ht="26.1" customHeight="1">
      <c r="A138" s="163"/>
      <c r="B138" s="70" t="s">
        <v>197</v>
      </c>
      <c r="C138" s="32" t="s">
        <v>15</v>
      </c>
      <c r="D138" s="70"/>
      <c r="E138" s="32" t="s">
        <v>11</v>
      </c>
      <c r="F138" s="32" t="s">
        <v>11</v>
      </c>
      <c r="G138" s="32" t="s">
        <v>11</v>
      </c>
      <c r="H138" s="32" t="s">
        <v>11</v>
      </c>
      <c r="I138" s="32" t="s">
        <v>11</v>
      </c>
      <c r="J138" s="84">
        <v>6</v>
      </c>
      <c r="K138" s="127">
        <v>10</v>
      </c>
      <c r="L138" s="24">
        <v>7</v>
      </c>
      <c r="M138" s="82"/>
      <c r="N138" s="5"/>
      <c r="O138" s="5"/>
      <c r="P138" s="5"/>
      <c r="Q138" s="29"/>
    </row>
    <row r="139" spans="1:17" ht="33.950000000000003" customHeight="1">
      <c r="A139" s="118"/>
      <c r="B139" s="47" t="s">
        <v>198</v>
      </c>
      <c r="C139" s="35" t="s">
        <v>141</v>
      </c>
      <c r="D139" s="35"/>
      <c r="E139" s="35" t="s">
        <v>11</v>
      </c>
      <c r="F139" s="35" t="s">
        <v>11</v>
      </c>
      <c r="G139" s="35" t="s">
        <v>11</v>
      </c>
      <c r="H139" s="35" t="s">
        <v>11</v>
      </c>
      <c r="I139" s="151">
        <v>35.6</v>
      </c>
      <c r="J139" s="87">
        <v>89.005241965071917</v>
      </c>
      <c r="K139" s="87">
        <v>86.4</v>
      </c>
      <c r="L139" s="78">
        <v>107.4</v>
      </c>
      <c r="M139" s="5"/>
      <c r="N139" s="5"/>
      <c r="O139" s="5"/>
      <c r="P139" s="5"/>
      <c r="Q139" s="29"/>
    </row>
    <row r="140" spans="1:17" ht="26.1" customHeight="1">
      <c r="A140" s="118"/>
      <c r="B140" s="38" t="s">
        <v>144</v>
      </c>
      <c r="C140" s="32" t="s">
        <v>141</v>
      </c>
      <c r="D140" s="32"/>
      <c r="E140" s="32" t="s">
        <v>11</v>
      </c>
      <c r="F140" s="32" t="s">
        <v>11</v>
      </c>
      <c r="G140" s="32" t="s">
        <v>11</v>
      </c>
      <c r="H140" s="32" t="s">
        <v>11</v>
      </c>
      <c r="I140" s="88">
        <v>24</v>
      </c>
      <c r="J140" s="89">
        <v>64.593186430849514</v>
      </c>
      <c r="K140" s="89">
        <v>61.4</v>
      </c>
      <c r="L140" s="24">
        <v>81</v>
      </c>
      <c r="M140" s="5"/>
      <c r="N140" s="5"/>
      <c r="O140" s="5"/>
      <c r="P140" s="5"/>
      <c r="Q140" s="29"/>
    </row>
    <row r="141" spans="1:17" ht="26.1" customHeight="1">
      <c r="A141" s="118"/>
      <c r="B141" s="38" t="s">
        <v>145</v>
      </c>
      <c r="C141" s="32" t="s">
        <v>141</v>
      </c>
      <c r="D141" s="32"/>
      <c r="E141" s="32" t="s">
        <v>11</v>
      </c>
      <c r="F141" s="32" t="s">
        <v>11</v>
      </c>
      <c r="G141" s="32" t="s">
        <v>11</v>
      </c>
      <c r="H141" s="32" t="s">
        <v>11</v>
      </c>
      <c r="I141" s="88">
        <v>37</v>
      </c>
      <c r="J141" s="89">
        <v>97.273848118675701</v>
      </c>
      <c r="K141" s="89">
        <v>95</v>
      </c>
      <c r="L141" s="24">
        <v>117</v>
      </c>
      <c r="M141" s="5"/>
      <c r="N141" s="5"/>
      <c r="O141" s="5"/>
      <c r="P141" s="5"/>
      <c r="Q141" s="29"/>
    </row>
    <row r="142" spans="1:17" ht="26.1" customHeight="1">
      <c r="A142" s="118"/>
      <c r="B142" s="44" t="s">
        <v>117</v>
      </c>
      <c r="C142" s="32" t="s">
        <v>28</v>
      </c>
      <c r="D142" s="32"/>
      <c r="E142" s="32" t="s">
        <v>11</v>
      </c>
      <c r="F142" s="33">
        <v>637</v>
      </c>
      <c r="G142" s="33">
        <v>582</v>
      </c>
      <c r="H142" s="33">
        <v>576</v>
      </c>
      <c r="I142" s="88">
        <v>456</v>
      </c>
      <c r="J142" s="88">
        <v>483</v>
      </c>
      <c r="K142" s="88">
        <v>454</v>
      </c>
      <c r="L142" s="24">
        <v>447</v>
      </c>
      <c r="M142" s="5"/>
      <c r="N142" s="5"/>
      <c r="O142" s="5"/>
      <c r="P142" s="5"/>
      <c r="Q142" s="29"/>
    </row>
    <row r="143" spans="1:17" ht="26.1" customHeight="1">
      <c r="A143" s="118"/>
      <c r="B143" s="70" t="s">
        <v>118</v>
      </c>
      <c r="C143" s="32" t="s">
        <v>28</v>
      </c>
      <c r="D143" s="32"/>
      <c r="E143" s="32" t="s">
        <v>11</v>
      </c>
      <c r="F143" s="37">
        <v>4530</v>
      </c>
      <c r="G143" s="37">
        <v>5223</v>
      </c>
      <c r="H143" s="37">
        <v>4978</v>
      </c>
      <c r="I143" s="37">
        <v>5112</v>
      </c>
      <c r="J143" s="90">
        <v>5690</v>
      </c>
      <c r="K143" s="90">
        <v>6273</v>
      </c>
      <c r="L143" s="90">
        <v>6294</v>
      </c>
      <c r="M143" s="5"/>
      <c r="N143" s="5"/>
      <c r="O143" s="5"/>
      <c r="P143" s="5"/>
      <c r="Q143" s="29"/>
    </row>
    <row r="144" spans="1:17" ht="30" customHeight="1">
      <c r="A144" s="118"/>
      <c r="B144" s="91" t="s">
        <v>172</v>
      </c>
      <c r="C144" s="53"/>
      <c r="D144" s="46"/>
      <c r="E144" s="24"/>
      <c r="F144" s="24"/>
      <c r="G144" s="24"/>
      <c r="H144" s="23"/>
      <c r="I144" s="23"/>
      <c r="J144" s="5"/>
      <c r="K144" s="5"/>
      <c r="L144" s="5"/>
      <c r="M144" s="5"/>
      <c r="N144" s="5"/>
      <c r="O144" s="5"/>
      <c r="P144" s="5"/>
      <c r="Q144" s="29"/>
    </row>
    <row r="145" spans="1:17" ht="33.950000000000003" customHeight="1">
      <c r="A145" s="118"/>
      <c r="B145" s="47" t="s">
        <v>116</v>
      </c>
      <c r="C145" s="35" t="s">
        <v>141</v>
      </c>
      <c r="D145" s="32"/>
      <c r="E145" s="35" t="s">
        <v>11</v>
      </c>
      <c r="F145" s="129">
        <v>70</v>
      </c>
      <c r="G145" s="129">
        <v>66</v>
      </c>
      <c r="H145" s="129">
        <v>62</v>
      </c>
      <c r="I145" s="36">
        <v>77.8</v>
      </c>
      <c r="J145" s="36">
        <v>84.1</v>
      </c>
      <c r="K145" s="36">
        <v>93.6</v>
      </c>
      <c r="L145" s="36">
        <v>112</v>
      </c>
      <c r="M145" s="5"/>
      <c r="N145" s="5"/>
      <c r="O145" s="5"/>
      <c r="P145" s="5"/>
      <c r="Q145" s="29"/>
    </row>
    <row r="146" spans="1:17" ht="26.1" customHeight="1">
      <c r="A146" s="118"/>
      <c r="B146" s="38" t="s">
        <v>144</v>
      </c>
      <c r="C146" s="32" t="s">
        <v>141</v>
      </c>
      <c r="D146" s="32"/>
      <c r="E146" s="32" t="s">
        <v>11</v>
      </c>
      <c r="F146" s="57">
        <v>42</v>
      </c>
      <c r="G146" s="57">
        <v>38</v>
      </c>
      <c r="H146" s="57">
        <v>31</v>
      </c>
      <c r="I146" s="33">
        <v>60.8</v>
      </c>
      <c r="J146" s="33">
        <v>54.4</v>
      </c>
      <c r="K146" s="33">
        <v>62.1</v>
      </c>
      <c r="L146" s="33">
        <v>84</v>
      </c>
      <c r="M146" s="5"/>
      <c r="N146" s="5"/>
      <c r="O146" s="5"/>
      <c r="P146" s="5"/>
      <c r="Q146" s="29"/>
    </row>
    <row r="147" spans="1:17" ht="26.1" customHeight="1">
      <c r="A147" s="118"/>
      <c r="B147" s="38" t="s">
        <v>145</v>
      </c>
      <c r="C147" s="32" t="s">
        <v>141</v>
      </c>
      <c r="D147" s="32"/>
      <c r="E147" s="32" t="s">
        <v>11</v>
      </c>
      <c r="F147" s="57">
        <v>82</v>
      </c>
      <c r="G147" s="57">
        <v>77</v>
      </c>
      <c r="H147" s="57">
        <v>74</v>
      </c>
      <c r="I147" s="33">
        <v>89.8</v>
      </c>
      <c r="J147" s="33">
        <v>96</v>
      </c>
      <c r="K147" s="33">
        <v>106.4</v>
      </c>
      <c r="L147" s="33">
        <v>123</v>
      </c>
      <c r="M147" s="5"/>
      <c r="N147" s="5"/>
      <c r="O147" s="5"/>
      <c r="P147" s="5"/>
      <c r="Q147" s="29"/>
    </row>
    <row r="148" spans="1:17" ht="33.950000000000003" customHeight="1">
      <c r="A148" s="118"/>
      <c r="B148" s="51" t="s">
        <v>199</v>
      </c>
      <c r="C148" s="32" t="s">
        <v>18</v>
      </c>
      <c r="D148" s="32"/>
      <c r="E148" s="32" t="s">
        <v>11</v>
      </c>
      <c r="F148" s="33">
        <v>39.299999999999997</v>
      </c>
      <c r="G148" s="33">
        <v>70.7</v>
      </c>
      <c r="H148" s="33">
        <v>86.4</v>
      </c>
      <c r="I148" s="33">
        <v>94.6</v>
      </c>
      <c r="J148" s="33">
        <v>95.1</v>
      </c>
      <c r="K148" s="57">
        <v>95.7</v>
      </c>
      <c r="L148" s="57">
        <v>95.8</v>
      </c>
      <c r="M148" s="5"/>
      <c r="N148" s="5"/>
      <c r="O148" s="5"/>
      <c r="P148" s="5"/>
      <c r="Q148" s="29"/>
    </row>
    <row r="149" spans="1:17" ht="26.1" customHeight="1">
      <c r="A149" s="163"/>
      <c r="B149" s="70" t="s">
        <v>200</v>
      </c>
      <c r="C149" s="32" t="s">
        <v>28</v>
      </c>
      <c r="D149" s="32"/>
      <c r="E149" s="32" t="s">
        <v>11</v>
      </c>
      <c r="F149" s="37">
        <v>2235</v>
      </c>
      <c r="G149" s="37">
        <v>2757</v>
      </c>
      <c r="H149" s="37">
        <v>2893</v>
      </c>
      <c r="I149" s="37">
        <v>2962</v>
      </c>
      <c r="J149" s="37">
        <v>2526</v>
      </c>
      <c r="K149" s="37">
        <v>2530</v>
      </c>
      <c r="L149" s="37">
        <v>2517</v>
      </c>
      <c r="M149" s="5"/>
      <c r="N149" s="5"/>
      <c r="O149" s="5"/>
      <c r="P149" s="5"/>
      <c r="Q149" s="29"/>
    </row>
    <row r="150" spans="1:17" ht="26.1" customHeight="1">
      <c r="A150" s="118"/>
      <c r="B150" s="165"/>
      <c r="C150" s="165"/>
      <c r="D150" s="165"/>
      <c r="E150" s="165"/>
      <c r="F150" s="165"/>
      <c r="G150" s="165"/>
      <c r="H150" s="165"/>
      <c r="I150" s="165"/>
      <c r="J150" s="165"/>
      <c r="K150" s="165"/>
      <c r="L150" s="5"/>
      <c r="M150" s="5"/>
      <c r="N150" s="5"/>
      <c r="O150" s="5"/>
      <c r="P150" s="5"/>
      <c r="Q150" s="29"/>
    </row>
    <row r="151" spans="1:17" ht="30" customHeight="1">
      <c r="A151" s="118"/>
      <c r="B151" s="112" t="s">
        <v>201</v>
      </c>
      <c r="C151" s="113"/>
      <c r="D151" s="114"/>
      <c r="E151" s="113"/>
      <c r="F151" s="113"/>
      <c r="G151" s="113"/>
      <c r="H151" s="113"/>
      <c r="I151" s="113"/>
      <c r="J151" s="113"/>
      <c r="K151" s="113"/>
      <c r="L151" s="113"/>
      <c r="M151" s="5"/>
      <c r="N151" s="5"/>
      <c r="O151" s="5"/>
      <c r="P151" s="5"/>
      <c r="Q151" s="29"/>
    </row>
    <row r="152" spans="1:17" ht="30" customHeight="1">
      <c r="A152" s="118"/>
      <c r="B152" s="30" t="s">
        <v>9</v>
      </c>
      <c r="C152" s="73"/>
      <c r="D152" s="74"/>
      <c r="E152" s="73"/>
      <c r="F152" s="75"/>
      <c r="G152" s="76"/>
      <c r="H152" s="76"/>
      <c r="I152" s="75"/>
      <c r="J152" s="5"/>
      <c r="K152" s="5"/>
      <c r="L152" s="170"/>
      <c r="M152" s="5"/>
      <c r="N152" s="5"/>
      <c r="O152" s="5"/>
      <c r="P152" s="5"/>
      <c r="Q152" s="29"/>
    </row>
    <row r="153" spans="1:17" ht="26.1" customHeight="1">
      <c r="A153" s="118"/>
      <c r="B153" s="47" t="s">
        <v>202</v>
      </c>
      <c r="C153" s="35" t="s">
        <v>10</v>
      </c>
      <c r="D153" s="35"/>
      <c r="E153" s="92">
        <v>14.6545199568</v>
      </c>
      <c r="F153" s="93">
        <v>16.061567542799999</v>
      </c>
      <c r="G153" s="93">
        <v>16.757701366799999</v>
      </c>
      <c r="H153" s="93">
        <v>17.488694115000001</v>
      </c>
      <c r="I153" s="93">
        <v>19.870175598599999</v>
      </c>
      <c r="J153" s="93">
        <v>20.845225704835599</v>
      </c>
      <c r="K153" s="93">
        <v>26.4</v>
      </c>
      <c r="L153" s="93">
        <v>21.3</v>
      </c>
      <c r="M153" s="5"/>
      <c r="N153" s="5"/>
      <c r="O153" s="5"/>
      <c r="P153" s="5"/>
      <c r="Q153" s="29"/>
    </row>
    <row r="154" spans="1:17" ht="26.1" customHeight="1">
      <c r="A154" s="118"/>
      <c r="B154" s="38" t="s">
        <v>203</v>
      </c>
      <c r="C154" s="32" t="s">
        <v>31</v>
      </c>
      <c r="D154" s="32"/>
      <c r="E154" s="77">
        <v>6105.0152579999904</v>
      </c>
      <c r="F154" s="77">
        <v>6220.9755815999997</v>
      </c>
      <c r="G154" s="77">
        <v>5873.6926338000003</v>
      </c>
      <c r="H154" s="77">
        <v>7194.6036281999995</v>
      </c>
      <c r="I154" s="77">
        <v>7283.3591423999997</v>
      </c>
      <c r="J154" s="77">
        <v>8161.6113197500672</v>
      </c>
      <c r="K154" s="77">
        <v>8235.1965682585778</v>
      </c>
      <c r="L154" s="77">
        <v>6600</v>
      </c>
      <c r="M154" s="5"/>
      <c r="N154" s="5"/>
      <c r="O154" s="5"/>
      <c r="P154" s="5"/>
      <c r="Q154" s="29"/>
    </row>
    <row r="155" spans="1:17" ht="26.1" customHeight="1">
      <c r="A155" s="118"/>
      <c r="B155" s="38" t="s">
        <v>204</v>
      </c>
      <c r="C155" s="32" t="s">
        <v>31</v>
      </c>
      <c r="D155" s="32"/>
      <c r="E155" s="77">
        <v>5433.6120000000001</v>
      </c>
      <c r="F155" s="77">
        <v>5493.4488000000001</v>
      </c>
      <c r="G155" s="77">
        <v>5914.68</v>
      </c>
      <c r="H155" s="77">
        <v>6250.7981129999998</v>
      </c>
      <c r="I155" s="77">
        <v>4285.1349173999997</v>
      </c>
      <c r="J155" s="77">
        <v>6352.0300152132577</v>
      </c>
      <c r="K155" s="77">
        <v>8220.4552030286577</v>
      </c>
      <c r="L155" s="77">
        <v>6600</v>
      </c>
      <c r="M155" s="5"/>
      <c r="N155" s="5"/>
      <c r="O155" s="5"/>
      <c r="P155" s="5"/>
      <c r="Q155" s="29"/>
    </row>
    <row r="156" spans="1:17" ht="26.1" customHeight="1">
      <c r="A156" s="118"/>
      <c r="B156" s="38" t="s">
        <v>205</v>
      </c>
      <c r="C156" s="32" t="s">
        <v>31</v>
      </c>
      <c r="D156" s="32"/>
      <c r="E156" s="77">
        <v>456.78</v>
      </c>
      <c r="F156" s="77">
        <v>567.8424</v>
      </c>
      <c r="G156" s="77">
        <v>587.23388399999999</v>
      </c>
      <c r="H156" s="77">
        <v>514.81848060000004</v>
      </c>
      <c r="I156" s="77">
        <v>15.64851</v>
      </c>
      <c r="J156" s="77">
        <v>852.81280019016572</v>
      </c>
      <c r="K156" s="77">
        <v>1016.1053409866477</v>
      </c>
      <c r="L156" s="77">
        <v>800</v>
      </c>
      <c r="M156" s="5"/>
      <c r="N156" s="5"/>
      <c r="O156" s="5"/>
      <c r="P156" s="5"/>
      <c r="Q156" s="29"/>
    </row>
    <row r="157" spans="1:17" ht="26.1" customHeight="1">
      <c r="A157" s="118"/>
      <c r="B157" s="38" t="s">
        <v>206</v>
      </c>
      <c r="C157" s="32" t="s">
        <v>31</v>
      </c>
      <c r="D157" s="32"/>
      <c r="E157" s="77">
        <v>239.90775600000001</v>
      </c>
      <c r="F157" s="77">
        <v>218.59476000000001</v>
      </c>
      <c r="G157" s="77">
        <v>251.81486520000001</v>
      </c>
      <c r="H157" s="77">
        <v>236.7638814</v>
      </c>
      <c r="I157" s="77">
        <v>107.4643536</v>
      </c>
      <c r="J157" s="77">
        <v>213.2680657430046</v>
      </c>
      <c r="K157" s="77">
        <v>431.42041311563383</v>
      </c>
      <c r="L157" s="77">
        <v>300</v>
      </c>
      <c r="M157" s="5"/>
      <c r="N157" s="5"/>
      <c r="O157" s="5"/>
      <c r="P157" s="5"/>
      <c r="Q157" s="29"/>
    </row>
    <row r="158" spans="1:17" ht="26.1" customHeight="1">
      <c r="A158" s="118"/>
      <c r="B158" s="38" t="s">
        <v>207</v>
      </c>
      <c r="C158" s="32" t="s">
        <v>31</v>
      </c>
      <c r="D158" s="32"/>
      <c r="E158" s="77">
        <v>765.96452880000004</v>
      </c>
      <c r="F158" s="77">
        <v>903.89522520000003</v>
      </c>
      <c r="G158" s="77">
        <v>1203.3885522</v>
      </c>
      <c r="H158" s="77">
        <v>1233.3784086000001</v>
      </c>
      <c r="I158" s="77">
        <v>1344.233643</v>
      </c>
      <c r="J158" s="77">
        <v>1258.7999185004073</v>
      </c>
      <c r="K158" s="77">
        <v>2368.9093735598994</v>
      </c>
      <c r="L158" s="77">
        <v>1900</v>
      </c>
      <c r="M158" s="5"/>
      <c r="N158" s="5"/>
      <c r="O158" s="5"/>
      <c r="P158" s="5"/>
      <c r="Q158" s="29"/>
    </row>
    <row r="159" spans="1:17" ht="26.1" customHeight="1">
      <c r="A159" s="118"/>
      <c r="B159" s="38" t="s">
        <v>208</v>
      </c>
      <c r="C159" s="32" t="s">
        <v>31</v>
      </c>
      <c r="D159" s="32"/>
      <c r="E159" s="77">
        <v>86.388000000000005</v>
      </c>
      <c r="F159" s="77">
        <v>512.90459999999996</v>
      </c>
      <c r="G159" s="77">
        <v>404.80606740000002</v>
      </c>
      <c r="H159" s="77">
        <v>731.75308680000001</v>
      </c>
      <c r="I159" s="77">
        <v>343.30226879999998</v>
      </c>
      <c r="J159" s="77">
        <v>350.66135520239061</v>
      </c>
      <c r="K159" s="77">
        <v>482.50246457717185</v>
      </c>
      <c r="L159" s="77">
        <v>400</v>
      </c>
      <c r="M159" s="5"/>
      <c r="N159" s="5"/>
      <c r="O159" s="5"/>
      <c r="P159" s="5"/>
      <c r="Q159" s="29"/>
    </row>
    <row r="160" spans="1:17" ht="26.1" customHeight="1">
      <c r="A160" s="118"/>
      <c r="B160" s="38" t="s">
        <v>209</v>
      </c>
      <c r="C160" s="32" t="s">
        <v>31</v>
      </c>
      <c r="D160" s="32"/>
      <c r="E160" s="77">
        <v>1943.04</v>
      </c>
      <c r="F160" s="77">
        <v>1742.94</v>
      </c>
      <c r="G160" s="77">
        <v>2042.4</v>
      </c>
      <c r="H160" s="77">
        <v>2380.5</v>
      </c>
      <c r="I160" s="77">
        <v>2199.7199999999998</v>
      </c>
      <c r="J160" s="77">
        <v>1812.0924058679705</v>
      </c>
      <c r="K160" s="77">
        <v>3640.0890747773133</v>
      </c>
      <c r="L160" s="77">
        <v>2900</v>
      </c>
      <c r="M160" s="5"/>
      <c r="N160" s="5"/>
      <c r="O160" s="5"/>
      <c r="P160" s="5"/>
      <c r="Q160" s="29"/>
    </row>
    <row r="161" spans="1:17" ht="33.950000000000003" customHeight="1">
      <c r="A161" s="118"/>
      <c r="B161" s="31" t="s">
        <v>210</v>
      </c>
      <c r="C161" s="32" t="s">
        <v>31</v>
      </c>
      <c r="D161" s="32"/>
      <c r="E161" s="77">
        <v>1030.8599999999999</v>
      </c>
      <c r="F161" s="77">
        <v>1097.0999999999999</v>
      </c>
      <c r="G161" s="77">
        <v>1210.6781123999999</v>
      </c>
      <c r="H161" s="77">
        <v>1327.56</v>
      </c>
      <c r="I161" s="77">
        <v>1497.3</v>
      </c>
      <c r="J161" s="77">
        <v>1843.9498243683779</v>
      </c>
      <c r="K161" s="77">
        <v>2011.4244381055712</v>
      </c>
      <c r="L161" s="77">
        <v>1600</v>
      </c>
      <c r="M161" s="5"/>
      <c r="N161" s="5"/>
      <c r="O161" s="5"/>
      <c r="P161" s="5"/>
      <c r="Q161" s="29"/>
    </row>
    <row r="162" spans="1:17" ht="26.1" customHeight="1">
      <c r="A162" s="118"/>
      <c r="B162" s="70" t="s">
        <v>123</v>
      </c>
      <c r="C162" s="32" t="s">
        <v>211</v>
      </c>
      <c r="D162" s="32"/>
      <c r="E162" s="77">
        <v>266.20864969027599</v>
      </c>
      <c r="F162" s="77">
        <v>304.66373684629798</v>
      </c>
      <c r="G162" s="77">
        <v>321.32423237459699</v>
      </c>
      <c r="H162" s="77">
        <v>336.64473753609201</v>
      </c>
      <c r="I162" s="77">
        <v>388.46873115542502</v>
      </c>
      <c r="J162" s="77">
        <v>382.39700808694676</v>
      </c>
      <c r="K162" s="77">
        <v>539</v>
      </c>
      <c r="L162" s="77">
        <v>430</v>
      </c>
      <c r="M162" s="5"/>
      <c r="N162" s="5"/>
      <c r="O162" s="5"/>
      <c r="P162" s="5"/>
      <c r="Q162" s="29"/>
    </row>
    <row r="163" spans="1:17" ht="26.1" customHeight="1">
      <c r="A163" s="118"/>
      <c r="B163" s="174" t="s">
        <v>212</v>
      </c>
      <c r="C163" s="152" t="s">
        <v>18</v>
      </c>
      <c r="D163" s="152"/>
      <c r="E163" s="152" t="s">
        <v>11</v>
      </c>
      <c r="F163" s="108">
        <v>68.909634159392169</v>
      </c>
      <c r="G163" s="108">
        <v>63.091906796809418</v>
      </c>
      <c r="H163" s="108">
        <v>57.861092180994902</v>
      </c>
      <c r="I163" s="108">
        <v>50.534563135117679</v>
      </c>
      <c r="J163" s="108">
        <v>53.754829100603921</v>
      </c>
      <c r="K163" s="108">
        <v>59.03</v>
      </c>
      <c r="L163" s="108">
        <v>47.857978799999998</v>
      </c>
      <c r="M163" s="5"/>
      <c r="N163" s="5"/>
      <c r="O163" s="5"/>
      <c r="P163" s="5"/>
      <c r="Q163" s="29"/>
    </row>
    <row r="164" spans="1:17" ht="26.1" customHeight="1">
      <c r="A164" s="118"/>
      <c r="B164" s="70" t="s">
        <v>124</v>
      </c>
      <c r="C164" s="32" t="s">
        <v>18</v>
      </c>
      <c r="D164" s="32"/>
      <c r="E164" s="32" t="s">
        <v>11</v>
      </c>
      <c r="F164" s="33">
        <v>100</v>
      </c>
      <c r="G164" s="33">
        <v>100</v>
      </c>
      <c r="H164" s="33">
        <v>100</v>
      </c>
      <c r="I164" s="33">
        <v>100</v>
      </c>
      <c r="J164" s="33">
        <v>100</v>
      </c>
      <c r="K164" s="33">
        <v>100</v>
      </c>
      <c r="L164" s="33">
        <v>100</v>
      </c>
      <c r="M164" s="5"/>
      <c r="N164" s="5"/>
      <c r="O164" s="5"/>
      <c r="P164" s="5"/>
      <c r="Q164" s="29"/>
    </row>
    <row r="165" spans="1:17" ht="33.950000000000003" customHeight="1">
      <c r="A165" s="118"/>
      <c r="B165" s="47" t="s">
        <v>125</v>
      </c>
      <c r="C165" s="35" t="s">
        <v>28</v>
      </c>
      <c r="D165" s="35"/>
      <c r="E165" s="35" t="s">
        <v>11</v>
      </c>
      <c r="F165" s="49">
        <v>16594</v>
      </c>
      <c r="G165" s="49">
        <v>16492</v>
      </c>
      <c r="H165" s="49">
        <v>17160</v>
      </c>
      <c r="I165" s="49">
        <v>9141</v>
      </c>
      <c r="J165" s="49">
        <v>15662</v>
      </c>
      <c r="K165" s="49">
        <v>16985</v>
      </c>
      <c r="L165" s="49">
        <v>17879</v>
      </c>
      <c r="M165" s="5"/>
      <c r="N165" s="5"/>
      <c r="O165" s="5"/>
      <c r="P165" s="5"/>
      <c r="Q165" s="29"/>
    </row>
    <row r="166" spans="1:17" ht="26.1" customHeight="1">
      <c r="A166" s="118"/>
      <c r="B166" s="31" t="s">
        <v>213</v>
      </c>
      <c r="C166" s="32" t="s">
        <v>28</v>
      </c>
      <c r="D166" s="32"/>
      <c r="E166" s="32" t="s">
        <v>11</v>
      </c>
      <c r="F166" s="37">
        <v>13796</v>
      </c>
      <c r="G166" s="37">
        <v>13970</v>
      </c>
      <c r="H166" s="37">
        <v>13111</v>
      </c>
      <c r="I166" s="37">
        <v>7007</v>
      </c>
      <c r="J166" s="37">
        <v>11816</v>
      </c>
      <c r="K166" s="37">
        <v>12493</v>
      </c>
      <c r="L166" s="37">
        <v>13553</v>
      </c>
      <c r="M166" s="5"/>
      <c r="N166" s="5"/>
      <c r="O166" s="5"/>
      <c r="P166" s="5"/>
      <c r="Q166" s="29"/>
    </row>
    <row r="167" spans="1:17" ht="26.1" customHeight="1">
      <c r="A167" s="118"/>
      <c r="B167" s="31" t="s">
        <v>214</v>
      </c>
      <c r="C167" s="32" t="s">
        <v>28</v>
      </c>
      <c r="D167" s="32"/>
      <c r="E167" s="32" t="s">
        <v>11</v>
      </c>
      <c r="F167" s="37">
        <v>2798</v>
      </c>
      <c r="G167" s="37">
        <v>2522</v>
      </c>
      <c r="H167" s="37">
        <v>4049</v>
      </c>
      <c r="I167" s="37">
        <v>2134</v>
      </c>
      <c r="J167" s="37">
        <v>3846</v>
      </c>
      <c r="K167" s="37">
        <v>4492</v>
      </c>
      <c r="L167" s="37">
        <v>4326</v>
      </c>
      <c r="M167" s="5"/>
      <c r="N167" s="5"/>
      <c r="O167" s="5"/>
      <c r="P167" s="5"/>
      <c r="Q167" s="29"/>
    </row>
    <row r="168" spans="1:17" ht="26.1" customHeight="1">
      <c r="A168" s="118"/>
      <c r="B168" s="44" t="s">
        <v>127</v>
      </c>
      <c r="C168" s="32" t="s">
        <v>15</v>
      </c>
      <c r="D168" s="32" t="s">
        <v>267</v>
      </c>
      <c r="E168" s="32" t="s">
        <v>11</v>
      </c>
      <c r="F168" s="37">
        <v>487</v>
      </c>
      <c r="G168" s="37">
        <v>492</v>
      </c>
      <c r="H168" s="37">
        <v>462</v>
      </c>
      <c r="I168" s="37">
        <v>218</v>
      </c>
      <c r="J168" s="37">
        <v>194</v>
      </c>
      <c r="K168" s="32" t="s">
        <v>11</v>
      </c>
      <c r="L168" s="32" t="s">
        <v>11</v>
      </c>
      <c r="M168" s="5"/>
      <c r="N168" s="5"/>
      <c r="O168" s="5"/>
      <c r="P168" s="5"/>
      <c r="Q168" s="29"/>
    </row>
    <row r="169" spans="1:17" ht="26.1" customHeight="1">
      <c r="A169" s="118"/>
      <c r="B169" s="44" t="s">
        <v>962</v>
      </c>
      <c r="C169" s="32" t="s">
        <v>15</v>
      </c>
      <c r="D169" s="32" t="s">
        <v>267</v>
      </c>
      <c r="E169" s="32" t="s">
        <v>11</v>
      </c>
      <c r="F169" s="32" t="s">
        <v>11</v>
      </c>
      <c r="G169" s="32" t="s">
        <v>11</v>
      </c>
      <c r="H169" s="32" t="s">
        <v>11</v>
      </c>
      <c r="I169" s="32" t="s">
        <v>11</v>
      </c>
      <c r="J169" s="32" t="s">
        <v>11</v>
      </c>
      <c r="K169" s="56">
        <v>57277</v>
      </c>
      <c r="L169" s="56">
        <v>60712</v>
      </c>
      <c r="M169" s="172"/>
      <c r="N169" s="172"/>
      <c r="O169" s="172"/>
      <c r="P169" s="172"/>
      <c r="Q169" s="29"/>
    </row>
    <row r="170" spans="1:17" ht="26.1" customHeight="1">
      <c r="A170" s="118"/>
      <c r="B170" s="44" t="s">
        <v>128</v>
      </c>
      <c r="C170" s="32" t="s">
        <v>15</v>
      </c>
      <c r="D170" s="32"/>
      <c r="E170" s="32" t="s">
        <v>11</v>
      </c>
      <c r="F170" s="37">
        <v>1077</v>
      </c>
      <c r="G170" s="37">
        <v>1078</v>
      </c>
      <c r="H170" s="37">
        <v>998</v>
      </c>
      <c r="I170" s="37">
        <v>307</v>
      </c>
      <c r="J170" s="37">
        <v>339</v>
      </c>
      <c r="K170" s="224" t="s">
        <v>966</v>
      </c>
      <c r="L170" s="37">
        <v>1162</v>
      </c>
      <c r="M170" s="5"/>
      <c r="N170" s="5"/>
      <c r="O170" s="5"/>
      <c r="P170" s="5"/>
      <c r="Q170" s="29"/>
    </row>
    <row r="171" spans="1:17" ht="26.1" customHeight="1">
      <c r="A171" s="118"/>
      <c r="B171" s="44" t="s">
        <v>129</v>
      </c>
      <c r="C171" s="32" t="s">
        <v>215</v>
      </c>
      <c r="D171" s="32"/>
      <c r="E171" s="32" t="s">
        <v>11</v>
      </c>
      <c r="F171" s="82">
        <v>4.3731923999999998</v>
      </c>
      <c r="G171" s="82">
        <v>4.4491199999999997</v>
      </c>
      <c r="H171" s="82">
        <v>5.7821999999999996</v>
      </c>
      <c r="I171" s="82">
        <v>5.19984</v>
      </c>
      <c r="J171" s="82">
        <v>4.0590872045639763</v>
      </c>
      <c r="K171" s="82">
        <v>4.5</v>
      </c>
      <c r="L171" s="82">
        <v>4.3</v>
      </c>
      <c r="M171" s="5"/>
      <c r="N171" s="5"/>
      <c r="O171" s="5"/>
      <c r="P171" s="5"/>
      <c r="Q171" s="29"/>
    </row>
    <row r="172" spans="1:17" ht="26.1" customHeight="1">
      <c r="A172" s="118"/>
      <c r="B172" s="47" t="s">
        <v>216</v>
      </c>
      <c r="C172" s="35" t="s">
        <v>28</v>
      </c>
      <c r="D172" s="32"/>
      <c r="E172" s="32" t="s">
        <v>11</v>
      </c>
      <c r="F172" s="83">
        <v>621</v>
      </c>
      <c r="G172" s="83">
        <v>527</v>
      </c>
      <c r="H172" s="83">
        <v>458</v>
      </c>
      <c r="I172" s="83">
        <v>462</v>
      </c>
      <c r="J172" s="83">
        <v>450</v>
      </c>
      <c r="K172" s="83">
        <v>385</v>
      </c>
      <c r="L172" s="83">
        <v>404</v>
      </c>
      <c r="M172" s="5"/>
      <c r="N172" s="5"/>
      <c r="O172" s="5"/>
      <c r="P172" s="5"/>
      <c r="Q172" s="29"/>
    </row>
    <row r="173" spans="1:17" ht="26.1" customHeight="1">
      <c r="A173" s="118"/>
      <c r="B173" s="31" t="s">
        <v>144</v>
      </c>
      <c r="C173" s="45" t="s">
        <v>28</v>
      </c>
      <c r="D173" s="32"/>
      <c r="E173" s="32" t="s">
        <v>11</v>
      </c>
      <c r="F173" s="84">
        <v>591</v>
      </c>
      <c r="G173" s="84">
        <v>499</v>
      </c>
      <c r="H173" s="84">
        <v>439</v>
      </c>
      <c r="I173" s="84">
        <v>439</v>
      </c>
      <c r="J173" s="84">
        <v>431</v>
      </c>
      <c r="K173" s="84">
        <v>365</v>
      </c>
      <c r="L173" s="84">
        <v>382</v>
      </c>
      <c r="M173" s="5"/>
      <c r="N173" s="5"/>
      <c r="O173" s="5"/>
      <c r="P173" s="5"/>
      <c r="Q173" s="29"/>
    </row>
    <row r="174" spans="1:17" ht="26.1" customHeight="1">
      <c r="A174" s="118"/>
      <c r="B174" s="31" t="s">
        <v>145</v>
      </c>
      <c r="C174" s="45" t="s">
        <v>28</v>
      </c>
      <c r="D174" s="32"/>
      <c r="E174" s="32" t="s">
        <v>11</v>
      </c>
      <c r="F174" s="84">
        <v>30</v>
      </c>
      <c r="G174" s="84">
        <v>28</v>
      </c>
      <c r="H174" s="84">
        <v>19</v>
      </c>
      <c r="I174" s="84">
        <v>23</v>
      </c>
      <c r="J174" s="84">
        <v>19</v>
      </c>
      <c r="K174" s="84">
        <v>20</v>
      </c>
      <c r="L174" s="84">
        <v>22</v>
      </c>
      <c r="M174" s="5"/>
      <c r="N174" s="5"/>
      <c r="O174" s="5"/>
      <c r="P174" s="5"/>
      <c r="Q174" s="29"/>
    </row>
    <row r="175" spans="1:17" ht="33.950000000000003" customHeight="1">
      <c r="A175" s="118"/>
      <c r="B175" s="34" t="s">
        <v>217</v>
      </c>
      <c r="C175" s="35" t="s">
        <v>28</v>
      </c>
      <c r="D175" s="32"/>
      <c r="E175" s="32" t="s">
        <v>11</v>
      </c>
      <c r="F175" s="83">
        <v>635</v>
      </c>
      <c r="G175" s="83">
        <v>628</v>
      </c>
      <c r="H175" s="83">
        <v>574</v>
      </c>
      <c r="I175" s="83">
        <v>539</v>
      </c>
      <c r="J175" s="83">
        <v>762</v>
      </c>
      <c r="K175" s="83">
        <v>488</v>
      </c>
      <c r="L175" s="83">
        <v>521</v>
      </c>
      <c r="M175" s="5"/>
      <c r="N175" s="5"/>
      <c r="O175" s="5"/>
      <c r="P175" s="5"/>
      <c r="Q175" s="29"/>
    </row>
    <row r="176" spans="1:17" ht="26.1" customHeight="1">
      <c r="A176" s="118"/>
      <c r="B176" s="31" t="s">
        <v>144</v>
      </c>
      <c r="C176" s="45" t="s">
        <v>28</v>
      </c>
      <c r="D176" s="32"/>
      <c r="E176" s="32" t="s">
        <v>11</v>
      </c>
      <c r="F176" s="84">
        <v>600</v>
      </c>
      <c r="G176" s="84">
        <v>608</v>
      </c>
      <c r="H176" s="84">
        <v>548</v>
      </c>
      <c r="I176" s="84">
        <v>519</v>
      </c>
      <c r="J176" s="84">
        <v>732</v>
      </c>
      <c r="K176" s="84">
        <v>459</v>
      </c>
      <c r="L176" s="84">
        <v>493</v>
      </c>
      <c r="M176" s="5"/>
      <c r="N176" s="5"/>
      <c r="O176" s="5"/>
      <c r="P176" s="5"/>
      <c r="Q176" s="29"/>
    </row>
    <row r="177" spans="1:17" ht="26.1" customHeight="1">
      <c r="A177" s="118"/>
      <c r="B177" s="31" t="s">
        <v>145</v>
      </c>
      <c r="C177" s="45" t="s">
        <v>28</v>
      </c>
      <c r="D177" s="32"/>
      <c r="E177" s="32" t="s">
        <v>11</v>
      </c>
      <c r="F177" s="84">
        <v>35</v>
      </c>
      <c r="G177" s="84">
        <v>20</v>
      </c>
      <c r="H177" s="84">
        <v>26</v>
      </c>
      <c r="I177" s="84">
        <v>20</v>
      </c>
      <c r="J177" s="84">
        <v>30</v>
      </c>
      <c r="K177" s="84">
        <v>29</v>
      </c>
      <c r="L177" s="84">
        <v>28</v>
      </c>
      <c r="M177" s="5"/>
      <c r="N177" s="5"/>
      <c r="O177" s="5"/>
      <c r="P177" s="5"/>
      <c r="Q177" s="29"/>
    </row>
    <row r="178" spans="1:17" ht="33.950000000000003" customHeight="1">
      <c r="A178" s="118"/>
      <c r="B178" s="47" t="s">
        <v>218</v>
      </c>
      <c r="C178" s="35" t="s">
        <v>28</v>
      </c>
      <c r="D178" s="32"/>
      <c r="E178" s="32" t="s">
        <v>11</v>
      </c>
      <c r="F178" s="83">
        <v>635</v>
      </c>
      <c r="G178" s="83">
        <v>628</v>
      </c>
      <c r="H178" s="83">
        <v>574</v>
      </c>
      <c r="I178" s="83">
        <v>539</v>
      </c>
      <c r="J178" s="83">
        <v>762</v>
      </c>
      <c r="K178" s="83">
        <v>488</v>
      </c>
      <c r="L178" s="83">
        <v>521</v>
      </c>
      <c r="M178" s="5"/>
      <c r="N178" s="5"/>
      <c r="O178" s="5"/>
      <c r="P178" s="5"/>
      <c r="Q178" s="29"/>
    </row>
    <row r="179" spans="1:17" ht="26.1" customHeight="1">
      <c r="A179" s="118"/>
      <c r="B179" s="31" t="s">
        <v>144</v>
      </c>
      <c r="C179" s="45" t="s">
        <v>28</v>
      </c>
      <c r="D179" s="32"/>
      <c r="E179" s="32" t="s">
        <v>11</v>
      </c>
      <c r="F179" s="84">
        <v>600</v>
      </c>
      <c r="G179" s="84">
        <v>608</v>
      </c>
      <c r="H179" s="84">
        <v>548</v>
      </c>
      <c r="I179" s="84">
        <v>519</v>
      </c>
      <c r="J179" s="84">
        <v>732</v>
      </c>
      <c r="K179" s="84">
        <v>459</v>
      </c>
      <c r="L179" s="84">
        <v>493</v>
      </c>
      <c r="M179" s="5"/>
      <c r="N179" s="5"/>
      <c r="O179" s="5"/>
      <c r="P179" s="5"/>
      <c r="Q179" s="29"/>
    </row>
    <row r="180" spans="1:17" ht="26.1" customHeight="1">
      <c r="A180" s="118"/>
      <c r="B180" s="31" t="s">
        <v>145</v>
      </c>
      <c r="C180" s="45" t="s">
        <v>28</v>
      </c>
      <c r="D180" s="32"/>
      <c r="E180" s="32" t="s">
        <v>11</v>
      </c>
      <c r="F180" s="84">
        <v>35</v>
      </c>
      <c r="G180" s="84">
        <v>20</v>
      </c>
      <c r="H180" s="84">
        <v>26</v>
      </c>
      <c r="I180" s="84">
        <v>20</v>
      </c>
      <c r="J180" s="84">
        <v>30</v>
      </c>
      <c r="K180" s="84">
        <v>29</v>
      </c>
      <c r="L180" s="84">
        <v>28</v>
      </c>
      <c r="M180" s="5"/>
      <c r="N180" s="5"/>
      <c r="O180" s="5"/>
      <c r="P180" s="5"/>
      <c r="Q180" s="29"/>
    </row>
    <row r="181" spans="1:17" ht="51" customHeight="1">
      <c r="A181" s="118"/>
      <c r="B181" s="34" t="s">
        <v>219</v>
      </c>
      <c r="C181" s="35" t="s">
        <v>28</v>
      </c>
      <c r="D181" s="32"/>
      <c r="E181" s="32" t="s">
        <v>11</v>
      </c>
      <c r="F181" s="32" t="s">
        <v>11</v>
      </c>
      <c r="G181" s="83">
        <v>549</v>
      </c>
      <c r="H181" s="83">
        <v>542</v>
      </c>
      <c r="I181" s="83">
        <v>476</v>
      </c>
      <c r="J181" s="83">
        <v>442</v>
      </c>
      <c r="K181" s="83">
        <v>402</v>
      </c>
      <c r="L181" s="83">
        <v>389</v>
      </c>
      <c r="M181" s="5"/>
      <c r="N181" s="5"/>
      <c r="O181" s="5"/>
      <c r="P181" s="5"/>
      <c r="Q181" s="29"/>
    </row>
    <row r="182" spans="1:17" ht="26.1" customHeight="1">
      <c r="A182" s="118"/>
      <c r="B182" s="31" t="s">
        <v>144</v>
      </c>
      <c r="C182" s="45" t="s">
        <v>28</v>
      </c>
      <c r="D182" s="32"/>
      <c r="E182" s="32" t="s">
        <v>11</v>
      </c>
      <c r="F182" s="32" t="s">
        <v>11</v>
      </c>
      <c r="G182" s="84">
        <v>523</v>
      </c>
      <c r="H182" s="84">
        <v>526</v>
      </c>
      <c r="I182" s="84">
        <v>461</v>
      </c>
      <c r="J182" s="84">
        <v>431</v>
      </c>
      <c r="K182" s="84">
        <v>388</v>
      </c>
      <c r="L182" s="84">
        <v>374</v>
      </c>
      <c r="M182" s="5"/>
      <c r="N182" s="5"/>
      <c r="O182" s="5"/>
      <c r="P182" s="5"/>
      <c r="Q182" s="29"/>
    </row>
    <row r="183" spans="1:17" ht="26.1" customHeight="1">
      <c r="A183" s="118"/>
      <c r="B183" s="31" t="s">
        <v>145</v>
      </c>
      <c r="C183" s="45" t="s">
        <v>28</v>
      </c>
      <c r="D183" s="32"/>
      <c r="E183" s="32" t="s">
        <v>11</v>
      </c>
      <c r="F183" s="32" t="s">
        <v>11</v>
      </c>
      <c r="G183" s="84">
        <v>26</v>
      </c>
      <c r="H183" s="84">
        <v>16</v>
      </c>
      <c r="I183" s="84">
        <v>15</v>
      </c>
      <c r="J183" s="84">
        <v>11</v>
      </c>
      <c r="K183" s="84">
        <v>14</v>
      </c>
      <c r="L183" s="84">
        <v>15</v>
      </c>
      <c r="M183" s="5"/>
      <c r="N183" s="5"/>
      <c r="O183" s="5"/>
      <c r="P183" s="5"/>
      <c r="Q183" s="29"/>
    </row>
    <row r="184" spans="1:17" ht="26.1" customHeight="1">
      <c r="A184" s="118"/>
      <c r="B184" s="47" t="s">
        <v>133</v>
      </c>
      <c r="C184" s="35"/>
      <c r="D184" s="32"/>
      <c r="E184" s="32" t="s">
        <v>11</v>
      </c>
      <c r="F184" s="83">
        <v>1</v>
      </c>
      <c r="G184" s="83">
        <v>1</v>
      </c>
      <c r="H184" s="83">
        <v>1</v>
      </c>
      <c r="I184" s="83">
        <v>1</v>
      </c>
      <c r="J184" s="83">
        <v>1</v>
      </c>
      <c r="K184" s="83">
        <v>1</v>
      </c>
      <c r="L184" s="83">
        <v>1</v>
      </c>
      <c r="M184" s="5"/>
      <c r="N184" s="5"/>
      <c r="O184" s="5"/>
      <c r="P184" s="5"/>
      <c r="Q184" s="29"/>
    </row>
    <row r="185" spans="1:17" ht="26.1" customHeight="1">
      <c r="A185" s="118"/>
      <c r="B185" s="31" t="s">
        <v>144</v>
      </c>
      <c r="C185" s="45"/>
      <c r="D185" s="32"/>
      <c r="E185" s="32" t="s">
        <v>11</v>
      </c>
      <c r="F185" s="84">
        <v>1</v>
      </c>
      <c r="G185" s="84">
        <v>1</v>
      </c>
      <c r="H185" s="84">
        <v>1</v>
      </c>
      <c r="I185" s="84">
        <v>1</v>
      </c>
      <c r="J185" s="84">
        <v>1</v>
      </c>
      <c r="K185" s="84">
        <v>1</v>
      </c>
      <c r="L185" s="84">
        <v>1</v>
      </c>
      <c r="M185" s="5"/>
      <c r="N185" s="5"/>
      <c r="O185" s="5"/>
      <c r="P185" s="5"/>
      <c r="Q185" s="29"/>
    </row>
    <row r="186" spans="1:17" ht="26.1" customHeight="1">
      <c r="A186" s="118"/>
      <c r="B186" s="31" t="s">
        <v>145</v>
      </c>
      <c r="C186" s="45"/>
      <c r="D186" s="32"/>
      <c r="E186" s="32" t="s">
        <v>11</v>
      </c>
      <c r="F186" s="84">
        <v>1</v>
      </c>
      <c r="G186" s="84">
        <v>1</v>
      </c>
      <c r="H186" s="84">
        <v>1</v>
      </c>
      <c r="I186" s="84">
        <v>1</v>
      </c>
      <c r="J186" s="84">
        <v>1</v>
      </c>
      <c r="K186" s="84">
        <v>1</v>
      </c>
      <c r="L186" s="84">
        <v>1</v>
      </c>
      <c r="M186" s="5"/>
      <c r="N186" s="5"/>
      <c r="O186" s="5"/>
      <c r="P186" s="5"/>
      <c r="Q186" s="29"/>
    </row>
    <row r="187" spans="1:17" ht="26.1" customHeight="1">
      <c r="A187" s="118"/>
      <c r="B187" s="47" t="s">
        <v>134</v>
      </c>
      <c r="C187" s="35"/>
      <c r="D187" s="32"/>
      <c r="E187" s="32" t="s">
        <v>11</v>
      </c>
      <c r="F187" s="32" t="s">
        <v>11</v>
      </c>
      <c r="G187" s="55">
        <v>0.86456692913385824</v>
      </c>
      <c r="H187" s="55">
        <v>0.86305732484076436</v>
      </c>
      <c r="I187" s="55">
        <v>0.82926829268292679</v>
      </c>
      <c r="J187" s="55">
        <v>0.82003710575139144</v>
      </c>
      <c r="K187" s="55">
        <v>0.53</v>
      </c>
      <c r="L187" s="55">
        <v>0.8</v>
      </c>
      <c r="M187" s="5"/>
      <c r="N187" s="5"/>
      <c r="O187" s="5"/>
      <c r="P187" s="5"/>
      <c r="Q187" s="29"/>
    </row>
    <row r="188" spans="1:17" ht="26.1" customHeight="1">
      <c r="A188" s="118"/>
      <c r="B188" s="31" t="s">
        <v>144</v>
      </c>
      <c r="C188" s="45"/>
      <c r="D188" s="32"/>
      <c r="E188" s="32" t="s">
        <v>11</v>
      </c>
      <c r="F188" s="32" t="s">
        <v>11</v>
      </c>
      <c r="G188" s="55">
        <v>0.8716666666666667</v>
      </c>
      <c r="H188" s="55">
        <v>0.86513157894736847</v>
      </c>
      <c r="I188" s="55">
        <v>0.84124087591240881</v>
      </c>
      <c r="J188" s="55">
        <v>0.83044315992292872</v>
      </c>
      <c r="K188" s="55">
        <v>0.53</v>
      </c>
      <c r="L188" s="55">
        <v>0.81</v>
      </c>
      <c r="M188" s="5"/>
      <c r="N188" s="5"/>
      <c r="O188" s="5"/>
      <c r="P188" s="5"/>
      <c r="Q188" s="29"/>
    </row>
    <row r="189" spans="1:17" ht="26.1" customHeight="1">
      <c r="A189" s="118"/>
      <c r="B189" s="31" t="s">
        <v>145</v>
      </c>
      <c r="C189" s="45"/>
      <c r="D189" s="32"/>
      <c r="E189" s="32" t="s">
        <v>11</v>
      </c>
      <c r="F189" s="32" t="s">
        <v>11</v>
      </c>
      <c r="G189" s="55">
        <v>0.74285714285714288</v>
      </c>
      <c r="H189" s="55">
        <v>0.8</v>
      </c>
      <c r="I189" s="55">
        <v>0.57692307692307687</v>
      </c>
      <c r="J189" s="55">
        <v>0.55000000000000004</v>
      </c>
      <c r="K189" s="55">
        <v>0.47</v>
      </c>
      <c r="L189" s="55">
        <v>0.52</v>
      </c>
      <c r="M189" s="5"/>
      <c r="N189" s="5"/>
      <c r="O189" s="5"/>
      <c r="P189" s="5"/>
      <c r="Q189" s="29"/>
    </row>
    <row r="190" spans="1:17" ht="26.1" customHeight="1">
      <c r="A190" s="163"/>
      <c r="B190" s="31"/>
      <c r="C190" s="45"/>
      <c r="D190" s="32"/>
      <c r="E190" s="32"/>
      <c r="F190" s="32"/>
      <c r="G190" s="55"/>
      <c r="H190" s="55"/>
      <c r="I190" s="55"/>
      <c r="J190" s="55"/>
      <c r="K190" s="55"/>
      <c r="L190" s="5"/>
      <c r="M190" s="5"/>
      <c r="N190" s="5"/>
      <c r="O190" s="5"/>
      <c r="P190" s="5"/>
      <c r="Q190" s="29"/>
    </row>
    <row r="191" spans="1:17" ht="30" customHeight="1">
      <c r="A191" s="118"/>
      <c r="B191" s="112" t="s">
        <v>24</v>
      </c>
      <c r="C191" s="113"/>
      <c r="D191" s="114"/>
      <c r="E191" s="113"/>
      <c r="F191" s="113"/>
      <c r="G191" s="113"/>
      <c r="H191" s="113"/>
      <c r="I191" s="113"/>
      <c r="J191" s="113"/>
      <c r="K191" s="113"/>
      <c r="L191" s="113"/>
      <c r="M191" s="5"/>
      <c r="N191" s="5"/>
      <c r="O191" s="5"/>
      <c r="P191" s="5"/>
      <c r="Q191" s="29"/>
    </row>
    <row r="192" spans="1:17" ht="26.1" customHeight="1">
      <c r="A192" s="118"/>
      <c r="B192" s="63" t="s">
        <v>25</v>
      </c>
      <c r="C192" s="64" t="s">
        <v>26</v>
      </c>
      <c r="D192" s="141"/>
      <c r="E192" s="65">
        <v>66.510000000000005</v>
      </c>
      <c r="F192" s="65">
        <v>58.35</v>
      </c>
      <c r="G192" s="65">
        <v>62.8</v>
      </c>
      <c r="H192" s="65">
        <v>64.77</v>
      </c>
      <c r="I192" s="65">
        <v>72.400000000000006</v>
      </c>
      <c r="J192" s="65">
        <v>73.62</v>
      </c>
      <c r="K192" s="65">
        <v>68.569999999999993</v>
      </c>
      <c r="L192" s="65">
        <v>85.18</v>
      </c>
      <c r="M192" s="5"/>
      <c r="N192" s="5"/>
      <c r="O192" s="5"/>
      <c r="P192" s="5"/>
      <c r="Q192" s="29"/>
    </row>
    <row r="193" spans="1:17" ht="26.1" customHeight="1">
      <c r="A193" s="118"/>
      <c r="B193" s="39"/>
      <c r="C193" s="94"/>
      <c r="D193" s="95"/>
      <c r="E193" s="94"/>
      <c r="F193" s="94"/>
      <c r="G193" s="94"/>
      <c r="H193" s="94"/>
      <c r="I193" s="94"/>
      <c r="J193" s="5"/>
      <c r="K193" s="5"/>
      <c r="L193" s="170"/>
      <c r="M193" s="5"/>
      <c r="N193" s="5"/>
      <c r="O193" s="5"/>
      <c r="P193" s="5"/>
      <c r="Q193" s="29"/>
    </row>
    <row r="194" spans="1:17" ht="30" customHeight="1">
      <c r="A194" s="118"/>
      <c r="B194" s="66" t="s">
        <v>27</v>
      </c>
      <c r="C194" s="66"/>
      <c r="D194" s="66"/>
      <c r="E194" s="66"/>
      <c r="F194" s="66"/>
      <c r="G194" s="66"/>
      <c r="H194" s="66"/>
      <c r="I194" s="66"/>
      <c r="J194" s="66"/>
      <c r="K194" s="66"/>
      <c r="L194" s="66"/>
      <c r="M194" s="5"/>
      <c r="N194" s="5"/>
      <c r="O194" s="5"/>
      <c r="P194" s="5"/>
      <c r="Q194" s="29"/>
    </row>
    <row r="195" spans="1:17" ht="187.5" customHeight="1">
      <c r="A195" s="118"/>
      <c r="B195" s="502" t="s">
        <v>988</v>
      </c>
      <c r="C195" s="502"/>
      <c r="D195" s="502"/>
      <c r="E195" s="502"/>
      <c r="F195" s="502"/>
      <c r="G195" s="502"/>
      <c r="H195" s="502"/>
      <c r="I195" s="502"/>
      <c r="J195" s="502"/>
      <c r="K195" s="5"/>
      <c r="L195" s="26"/>
      <c r="M195" s="5"/>
      <c r="N195" s="5"/>
      <c r="O195" s="5"/>
      <c r="P195" s="5"/>
      <c r="Q195" s="29"/>
    </row>
    <row r="196" spans="1:17" ht="15" customHeight="1">
      <c r="A196" s="118"/>
      <c r="B196" s="5"/>
      <c r="C196" s="23"/>
      <c r="D196" s="70"/>
      <c r="E196" s="23"/>
      <c r="F196" s="23"/>
      <c r="G196" s="23"/>
      <c r="H196" s="23"/>
      <c r="I196" s="23"/>
      <c r="J196" s="5"/>
      <c r="K196" s="5"/>
      <c r="L196" s="5"/>
      <c r="M196" s="5"/>
      <c r="N196" s="5"/>
      <c r="O196" s="5"/>
      <c r="P196" s="5"/>
      <c r="Q196" s="29"/>
    </row>
    <row r="197" spans="1:17" ht="15" customHeight="1">
      <c r="A197" s="118"/>
      <c r="B197" s="5"/>
      <c r="C197" s="23"/>
      <c r="D197" s="70"/>
      <c r="E197" s="23"/>
      <c r="F197" s="23"/>
      <c r="G197" s="23"/>
      <c r="H197" s="23"/>
      <c r="I197" s="23"/>
      <c r="J197" s="5"/>
      <c r="K197" s="5"/>
      <c r="L197" s="5"/>
      <c r="M197" s="5"/>
      <c r="N197" s="5"/>
      <c r="O197" s="5"/>
      <c r="P197" s="5"/>
      <c r="Q197" s="29"/>
    </row>
    <row r="198" spans="1:17" ht="15" customHeight="1">
      <c r="A198" s="118"/>
      <c r="B198" s="5"/>
      <c r="C198" s="23"/>
      <c r="D198" s="70"/>
      <c r="E198" s="23"/>
      <c r="F198" s="23"/>
      <c r="G198" s="23"/>
      <c r="H198" s="23"/>
      <c r="I198" s="23"/>
      <c r="J198" s="5"/>
      <c r="K198" s="5"/>
      <c r="L198" s="5"/>
      <c r="M198" s="5"/>
      <c r="N198" s="5"/>
      <c r="O198" s="5"/>
      <c r="P198" s="5"/>
      <c r="Q198" s="29"/>
    </row>
    <row r="199" spans="1:17" ht="15" customHeight="1">
      <c r="A199" s="118"/>
      <c r="B199" s="5"/>
      <c r="C199" s="23"/>
      <c r="D199" s="70"/>
      <c r="E199" s="23"/>
      <c r="F199" s="23"/>
      <c r="G199" s="23"/>
      <c r="H199" s="23"/>
      <c r="I199" s="23"/>
      <c r="J199" s="5"/>
      <c r="K199" s="5"/>
      <c r="L199" s="5"/>
      <c r="M199" s="5"/>
      <c r="N199" s="5"/>
      <c r="O199" s="5"/>
      <c r="P199" s="5"/>
      <c r="Q199" s="29"/>
    </row>
    <row r="200" spans="1:17" ht="15" customHeight="1">
      <c r="A200" s="118"/>
      <c r="B200" s="5"/>
      <c r="C200" s="23"/>
      <c r="D200" s="70"/>
      <c r="E200" s="23"/>
      <c r="F200" s="23"/>
      <c r="G200" s="23"/>
      <c r="H200" s="23"/>
      <c r="I200" s="23"/>
      <c r="J200" s="5"/>
      <c r="K200" s="5"/>
      <c r="L200" s="5"/>
      <c r="M200" s="5"/>
      <c r="N200" s="5"/>
      <c r="O200" s="5"/>
      <c r="P200" s="5"/>
      <c r="Q200" s="29"/>
    </row>
    <row r="201" spans="1:17" ht="15" customHeight="1">
      <c r="A201" s="118"/>
      <c r="B201" s="5"/>
      <c r="C201" s="23"/>
      <c r="D201" s="70"/>
      <c r="E201" s="23"/>
      <c r="F201" s="23"/>
      <c r="G201" s="23"/>
      <c r="H201" s="23"/>
      <c r="I201" s="23"/>
      <c r="J201" s="5"/>
      <c r="K201" s="5"/>
      <c r="L201" s="5"/>
      <c r="M201" s="5"/>
      <c r="N201" s="5"/>
      <c r="O201" s="5"/>
      <c r="P201" s="5"/>
      <c r="Q201" s="29"/>
    </row>
    <row r="202" spans="1:17" ht="15" customHeight="1">
      <c r="A202" s="130"/>
      <c r="B202" s="67"/>
      <c r="C202" s="96"/>
      <c r="D202" s="97"/>
      <c r="E202" s="96"/>
      <c r="F202" s="96"/>
      <c r="G202" s="96"/>
      <c r="H202" s="96"/>
      <c r="I202" s="96"/>
      <c r="J202" s="67"/>
      <c r="K202" s="67"/>
      <c r="L202" s="67"/>
      <c r="M202" s="67"/>
      <c r="N202" s="67"/>
      <c r="O202" s="67"/>
      <c r="P202" s="67"/>
      <c r="Q202" s="98"/>
    </row>
  </sheetData>
  <mergeCells count="3">
    <mergeCell ref="B1:Q1"/>
    <mergeCell ref="H2:I2"/>
    <mergeCell ref="B195:J195"/>
  </mergeCells>
  <pageMargins left="0.7" right="0.7" top="0.75" bottom="0.75" header="0.3" footer="0.3"/>
  <pageSetup orientation="portrait" r:id="rId1"/>
  <headerFooter>
    <oddFooter>&amp;C&amp;"Helvetica Neue,Regular"&amp;12&amp;K000000&amp;P</oddFooter>
  </headerFooter>
  <ignoredErrors>
    <ignoredError sqref="D5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89DD-7CB5-4CE1-BEF1-A75AD7E66B92}">
  <dimension ref="A1:Q58"/>
  <sheetViews>
    <sheetView showGridLines="0" zoomScale="40" zoomScaleNormal="40" workbookViewId="0">
      <pane ySplit="5" topLeftCell="A6" activePane="bottomLeft" state="frozen"/>
      <selection pane="bottomLeft" activeCell="B30" sqref="B30"/>
    </sheetView>
  </sheetViews>
  <sheetFormatPr defaultColWidth="9.140625" defaultRowHeight="15.4" customHeight="1"/>
  <cols>
    <col min="1" max="1" width="8.5703125" style="157" customWidth="1"/>
    <col min="2" max="2" width="80.5703125" style="157" customWidth="1"/>
    <col min="3" max="3" width="28.140625" style="157" customWidth="1"/>
    <col min="4" max="4" width="6.5703125" style="157" customWidth="1"/>
    <col min="5" max="12" width="17.5703125" style="157" customWidth="1"/>
    <col min="13" max="13" width="25.42578125" style="157" customWidth="1"/>
    <col min="14" max="14" width="26.42578125" style="157" customWidth="1"/>
    <col min="15" max="15" width="10.85546875" style="157" customWidth="1"/>
    <col min="16" max="18" width="9.140625" style="157" customWidth="1"/>
    <col min="19" max="16384" width="9.140625" style="157"/>
  </cols>
  <sheetData>
    <row r="1" spans="1:17" ht="20.100000000000001" customHeight="1">
      <c r="A1" s="1"/>
      <c r="B1" s="493"/>
      <c r="C1" s="493"/>
      <c r="D1" s="493"/>
      <c r="E1" s="493"/>
      <c r="F1" s="493"/>
      <c r="G1" s="493"/>
      <c r="H1" s="493"/>
      <c r="I1" s="493"/>
      <c r="J1" s="493"/>
      <c r="K1" s="493"/>
      <c r="L1" s="493"/>
      <c r="M1" s="493"/>
      <c r="N1" s="493"/>
      <c r="O1" s="493"/>
      <c r="P1" s="493"/>
      <c r="Q1" s="500"/>
    </row>
    <row r="2" spans="1:17" ht="20.100000000000001" customHeight="1">
      <c r="A2" s="3"/>
      <c r="B2" s="99"/>
      <c r="C2" s="99"/>
      <c r="D2" s="99"/>
      <c r="E2" s="99"/>
      <c r="F2" s="503"/>
      <c r="G2" s="503"/>
      <c r="H2" s="503"/>
      <c r="I2" s="503"/>
      <c r="J2" s="5"/>
      <c r="K2" s="5"/>
      <c r="L2" s="99"/>
      <c r="M2" s="99"/>
      <c r="N2" s="99"/>
      <c r="O2" s="99"/>
      <c r="P2" s="99"/>
      <c r="Q2" s="100"/>
    </row>
    <row r="3" spans="1:17" ht="20.100000000000001" customHeight="1">
      <c r="A3" s="3"/>
      <c r="B3" s="5"/>
      <c r="C3" s="5"/>
      <c r="D3" s="5"/>
      <c r="E3" s="5"/>
      <c r="F3" s="5"/>
      <c r="G3" s="5"/>
      <c r="H3" s="5"/>
      <c r="I3" s="5"/>
      <c r="J3" s="5"/>
      <c r="K3" s="5"/>
      <c r="L3" s="26"/>
      <c r="M3" s="5"/>
      <c r="N3" s="5"/>
      <c r="O3" s="5"/>
      <c r="P3" s="5"/>
      <c r="Q3" s="29"/>
    </row>
    <row r="4" spans="1:17" ht="20.100000000000001" customHeight="1">
      <c r="A4" s="3"/>
      <c r="B4" s="54"/>
      <c r="C4" s="101"/>
      <c r="D4" s="102"/>
      <c r="E4" s="103"/>
      <c r="F4" s="103"/>
      <c r="G4" s="103"/>
      <c r="H4" s="135"/>
      <c r="I4" s="135"/>
      <c r="J4" s="5"/>
      <c r="K4" s="5"/>
      <c r="L4" s="26"/>
      <c r="M4" s="5"/>
      <c r="N4" s="5"/>
      <c r="O4" s="5"/>
      <c r="P4" s="5"/>
      <c r="Q4" s="29"/>
    </row>
    <row r="5" spans="1:17" ht="30" customHeight="1">
      <c r="A5" s="3"/>
      <c r="B5" s="41"/>
      <c r="C5" s="42" t="s">
        <v>8</v>
      </c>
      <c r="D5" s="42"/>
      <c r="E5" s="43">
        <v>2016</v>
      </c>
      <c r="F5" s="43">
        <v>2017</v>
      </c>
      <c r="G5" s="43">
        <v>2018</v>
      </c>
      <c r="H5" s="43">
        <v>2019</v>
      </c>
      <c r="I5" s="43">
        <v>2020</v>
      </c>
      <c r="J5" s="43">
        <v>2021</v>
      </c>
      <c r="K5" s="43">
        <v>2022</v>
      </c>
      <c r="L5" s="43">
        <v>2023</v>
      </c>
      <c r="M5" s="5"/>
      <c r="N5" s="5"/>
      <c r="O5" s="5"/>
      <c r="P5" s="5"/>
      <c r="Q5" s="29"/>
    </row>
    <row r="6" spans="1:17" ht="30" customHeight="1">
      <c r="A6" s="3"/>
      <c r="B6" s="5"/>
      <c r="C6" s="5"/>
      <c r="D6" s="5"/>
      <c r="E6" s="5"/>
      <c r="F6" s="5"/>
      <c r="G6" s="5"/>
      <c r="H6" s="5"/>
      <c r="I6" s="5"/>
      <c r="J6" s="5"/>
      <c r="K6" s="5"/>
      <c r="L6" s="5"/>
      <c r="M6" s="5"/>
      <c r="N6" s="5"/>
      <c r="O6" s="5"/>
      <c r="P6" s="5"/>
      <c r="Q6" s="29"/>
    </row>
    <row r="7" spans="1:17" ht="30" customHeight="1">
      <c r="A7" s="3"/>
      <c r="B7" s="112" t="s">
        <v>220</v>
      </c>
      <c r="C7" s="113"/>
      <c r="D7" s="114"/>
      <c r="E7" s="113"/>
      <c r="F7" s="113"/>
      <c r="G7" s="113"/>
      <c r="H7" s="113"/>
      <c r="I7" s="113"/>
      <c r="J7" s="113"/>
      <c r="K7" s="113"/>
      <c r="L7" s="113"/>
      <c r="M7" s="5"/>
      <c r="N7" s="5"/>
      <c r="O7" s="5"/>
      <c r="P7" s="5"/>
      <c r="Q7" s="29"/>
    </row>
    <row r="8" spans="1:17" ht="30" customHeight="1">
      <c r="A8" s="3"/>
      <c r="B8" s="30" t="s">
        <v>9</v>
      </c>
      <c r="C8" s="73"/>
      <c r="D8" s="74"/>
      <c r="E8" s="73"/>
      <c r="F8" s="58"/>
      <c r="G8" s="76"/>
      <c r="H8" s="76"/>
      <c r="I8" s="58"/>
      <c r="J8" s="5"/>
      <c r="K8" s="5"/>
      <c r="L8" s="5"/>
      <c r="M8" s="5"/>
      <c r="N8" s="5"/>
      <c r="O8" s="5"/>
      <c r="P8" s="5"/>
      <c r="Q8" s="29"/>
    </row>
    <row r="9" spans="1:17" ht="33.950000000000003" customHeight="1">
      <c r="A9" s="3"/>
      <c r="B9" s="47" t="s">
        <v>221</v>
      </c>
      <c r="C9" s="48" t="s">
        <v>10</v>
      </c>
      <c r="D9" s="46"/>
      <c r="E9" s="35" t="s">
        <v>11</v>
      </c>
      <c r="F9" s="104">
        <v>17.526945569837199</v>
      </c>
      <c r="G9" s="104">
        <v>19.107322611465001</v>
      </c>
      <c r="H9" s="104">
        <v>20.196351150223901</v>
      </c>
      <c r="I9" s="104">
        <v>29.6764541850829</v>
      </c>
      <c r="J9" s="104">
        <v>16.307735941320292</v>
      </c>
      <c r="K9" s="104">
        <v>15.34</v>
      </c>
      <c r="L9" s="104">
        <f>SUM(L10:L15)</f>
        <v>17.73</v>
      </c>
      <c r="M9" s="61"/>
      <c r="N9" s="61"/>
      <c r="O9" s="5"/>
      <c r="P9" s="5"/>
      <c r="Q9" s="29"/>
    </row>
    <row r="10" spans="1:17" ht="33.950000000000003" customHeight="1">
      <c r="A10" s="3"/>
      <c r="B10" s="31" t="s">
        <v>222</v>
      </c>
      <c r="C10" s="45" t="s">
        <v>10</v>
      </c>
      <c r="D10" s="46"/>
      <c r="E10" s="32" t="s">
        <v>11</v>
      </c>
      <c r="F10" s="55">
        <v>0.18468551842330799</v>
      </c>
      <c r="G10" s="55">
        <v>0.65980205414012705</v>
      </c>
      <c r="H10" s="55">
        <v>0.78585765014667297</v>
      </c>
      <c r="I10" s="55">
        <v>5.5809950828729296</v>
      </c>
      <c r="J10" s="55">
        <v>4.4552159739201302</v>
      </c>
      <c r="K10" s="55">
        <v>2.76</v>
      </c>
      <c r="L10" s="55">
        <v>2.5</v>
      </c>
      <c r="M10" s="61"/>
      <c r="N10" s="61"/>
      <c r="O10" s="5"/>
      <c r="P10" s="5"/>
      <c r="Q10" s="29"/>
    </row>
    <row r="11" spans="1:17" ht="26.1" customHeight="1">
      <c r="A11" s="3"/>
      <c r="B11" s="31" t="s">
        <v>223</v>
      </c>
      <c r="C11" s="45" t="s">
        <v>10</v>
      </c>
      <c r="D11" s="46"/>
      <c r="E11" s="32" t="s">
        <v>11</v>
      </c>
      <c r="F11" s="55">
        <v>0.182519280205656</v>
      </c>
      <c r="G11" s="55">
        <v>0.16958598726114699</v>
      </c>
      <c r="H11" s="55">
        <v>0.25474756831866602</v>
      </c>
      <c r="I11" s="55">
        <v>0.68690386740331499</v>
      </c>
      <c r="J11" s="55">
        <v>0.22900027166530834</v>
      </c>
      <c r="K11" s="55">
        <v>0.2</v>
      </c>
      <c r="L11" s="55">
        <v>0.15</v>
      </c>
      <c r="M11" s="61"/>
      <c r="N11" s="61"/>
      <c r="O11" s="5"/>
      <c r="P11" s="5"/>
      <c r="Q11" s="29"/>
    </row>
    <row r="12" spans="1:17" ht="26.1" customHeight="1">
      <c r="A12" s="3"/>
      <c r="B12" s="31" t="s">
        <v>224</v>
      </c>
      <c r="C12" s="45" t="s">
        <v>10</v>
      </c>
      <c r="D12" s="46"/>
      <c r="E12" s="32" t="s">
        <v>11</v>
      </c>
      <c r="F12" s="55">
        <v>1.9859961268209101</v>
      </c>
      <c r="G12" s="55">
        <v>1.84809412420382</v>
      </c>
      <c r="H12" s="55">
        <v>1.77832189285163</v>
      </c>
      <c r="I12" s="55">
        <v>2.2945096961326001</v>
      </c>
      <c r="J12" s="55">
        <v>2.5045105949470252</v>
      </c>
      <c r="K12" s="55">
        <v>3</v>
      </c>
      <c r="L12" s="55">
        <v>2.72</v>
      </c>
      <c r="M12" s="61"/>
      <c r="N12" s="61"/>
      <c r="O12" s="5"/>
      <c r="P12" s="5"/>
      <c r="Q12" s="29"/>
    </row>
    <row r="13" spans="1:17" ht="33.950000000000003" customHeight="1">
      <c r="A13" s="3"/>
      <c r="B13" s="31" t="s">
        <v>225</v>
      </c>
      <c r="C13" s="45" t="s">
        <v>10</v>
      </c>
      <c r="D13" s="46"/>
      <c r="E13" s="32" t="s">
        <v>11</v>
      </c>
      <c r="F13" s="55">
        <v>0.86820908311910905</v>
      </c>
      <c r="G13" s="55">
        <v>0.89759122611465003</v>
      </c>
      <c r="H13" s="55">
        <v>0.937162266481396</v>
      </c>
      <c r="I13" s="55">
        <v>2.96138433701657</v>
      </c>
      <c r="J13" s="55">
        <v>2.0896901385493072</v>
      </c>
      <c r="K13" s="55">
        <v>1.42</v>
      </c>
      <c r="L13" s="55">
        <v>1.0900000000000001</v>
      </c>
      <c r="M13" s="61"/>
      <c r="N13" s="61"/>
      <c r="O13" s="5"/>
      <c r="P13" s="5"/>
      <c r="Q13" s="29"/>
    </row>
    <row r="14" spans="1:17" ht="26.1" customHeight="1">
      <c r="A14" s="3"/>
      <c r="B14" s="31" t="s">
        <v>226</v>
      </c>
      <c r="C14" s="45" t="s">
        <v>10</v>
      </c>
      <c r="D14" s="53"/>
      <c r="E14" s="32" t="s">
        <v>11</v>
      </c>
      <c r="F14" s="55">
        <v>5.4309854327335003</v>
      </c>
      <c r="G14" s="55">
        <v>5.1337579617834397</v>
      </c>
      <c r="H14" s="55">
        <v>6.4690443106376403</v>
      </c>
      <c r="I14" s="55">
        <v>5.20441988950276</v>
      </c>
      <c r="J14" s="55">
        <v>4.05904142895952</v>
      </c>
      <c r="K14" s="132">
        <v>4.54</v>
      </c>
      <c r="L14" s="132">
        <v>4.29</v>
      </c>
      <c r="M14" s="61"/>
      <c r="N14" s="61"/>
      <c r="O14" s="5"/>
      <c r="P14" s="5"/>
      <c r="Q14" s="29"/>
    </row>
    <row r="15" spans="1:17" ht="51" customHeight="1">
      <c r="A15" s="3"/>
      <c r="B15" s="31" t="s">
        <v>227</v>
      </c>
      <c r="C15" s="45" t="s">
        <v>10</v>
      </c>
      <c r="D15" s="46"/>
      <c r="E15" s="32" t="s">
        <v>11</v>
      </c>
      <c r="F15" s="55">
        <v>8.8745501285347093</v>
      </c>
      <c r="G15" s="55">
        <v>10.398491257961799</v>
      </c>
      <c r="H15" s="55">
        <v>9.9712174617878606</v>
      </c>
      <c r="I15" s="55">
        <v>12.9482413121547</v>
      </c>
      <c r="J15" s="55">
        <v>2.970277533278999</v>
      </c>
      <c r="K15" s="169">
        <v>3.42</v>
      </c>
      <c r="L15" s="55">
        <v>6.98</v>
      </c>
      <c r="M15" s="61"/>
      <c r="N15" s="61"/>
      <c r="O15" s="5"/>
      <c r="P15" s="5"/>
      <c r="Q15" s="29"/>
    </row>
    <row r="16" spans="1:17" ht="33.950000000000003" customHeight="1">
      <c r="A16" s="3"/>
      <c r="B16" s="47" t="s">
        <v>228</v>
      </c>
      <c r="C16" s="48" t="s">
        <v>18</v>
      </c>
      <c r="D16" s="53"/>
      <c r="E16" s="35" t="s">
        <v>11</v>
      </c>
      <c r="F16" s="49">
        <v>31</v>
      </c>
      <c r="G16" s="49">
        <v>31</v>
      </c>
      <c r="H16" s="49">
        <v>31</v>
      </c>
      <c r="I16" s="49">
        <v>31</v>
      </c>
      <c r="J16" s="49">
        <v>31</v>
      </c>
      <c r="K16" s="49">
        <v>46</v>
      </c>
      <c r="L16" s="49">
        <v>41</v>
      </c>
      <c r="M16" s="49"/>
      <c r="N16" s="49"/>
      <c r="O16" s="5"/>
      <c r="P16" s="5"/>
      <c r="Q16" s="29"/>
    </row>
    <row r="17" spans="1:17" ht="26.1" customHeight="1">
      <c r="A17" s="3"/>
      <c r="B17" s="52" t="s">
        <v>229</v>
      </c>
      <c r="C17" s="53"/>
      <c r="D17" s="53"/>
      <c r="E17" s="60"/>
      <c r="F17" s="49"/>
      <c r="G17" s="49"/>
      <c r="H17" s="49"/>
      <c r="I17" s="49"/>
      <c r="J17" s="49"/>
      <c r="K17" s="5"/>
      <c r="L17" s="5"/>
      <c r="M17" s="5"/>
      <c r="N17" s="5"/>
      <c r="O17" s="5"/>
      <c r="P17" s="5"/>
      <c r="Q17" s="29"/>
    </row>
    <row r="18" spans="1:17" ht="26.1" customHeight="1">
      <c r="A18" s="3"/>
      <c r="B18" s="44" t="s">
        <v>230</v>
      </c>
      <c r="C18" s="45" t="s">
        <v>330</v>
      </c>
      <c r="D18" s="53"/>
      <c r="E18" s="32" t="s">
        <v>11</v>
      </c>
      <c r="F18" s="37">
        <v>16298</v>
      </c>
      <c r="G18" s="37">
        <v>42000</v>
      </c>
      <c r="H18" s="37">
        <v>105299</v>
      </c>
      <c r="I18" s="37">
        <v>121347</v>
      </c>
      <c r="J18" s="37">
        <v>147024</v>
      </c>
      <c r="K18" s="37">
        <v>173955</v>
      </c>
      <c r="L18" s="37">
        <v>198551</v>
      </c>
      <c r="M18" s="5"/>
      <c r="N18" s="5"/>
      <c r="O18" s="5"/>
      <c r="P18" s="5"/>
      <c r="Q18" s="29"/>
    </row>
    <row r="19" spans="1:17" ht="26.1" customHeight="1">
      <c r="A19" s="3"/>
      <c r="B19" s="166" t="s">
        <v>231</v>
      </c>
      <c r="C19" s="122" t="s">
        <v>28</v>
      </c>
      <c r="D19" s="167"/>
      <c r="E19" s="56">
        <v>104</v>
      </c>
      <c r="F19" s="56">
        <v>158</v>
      </c>
      <c r="G19" s="56">
        <v>236</v>
      </c>
      <c r="H19" s="56">
        <v>581</v>
      </c>
      <c r="I19" s="56">
        <v>927</v>
      </c>
      <c r="J19" s="56">
        <v>948</v>
      </c>
      <c r="K19" s="107">
        <v>884</v>
      </c>
      <c r="L19" s="56">
        <v>1034</v>
      </c>
      <c r="M19" s="5"/>
      <c r="N19" s="5"/>
      <c r="O19" s="5"/>
      <c r="P19" s="5"/>
      <c r="Q19" s="29"/>
    </row>
    <row r="20" spans="1:17" ht="26.1" customHeight="1">
      <c r="A20" s="3"/>
      <c r="B20" s="62"/>
      <c r="C20" s="45"/>
      <c r="D20" s="53"/>
      <c r="E20" s="37"/>
      <c r="F20" s="37"/>
      <c r="G20" s="37"/>
      <c r="H20" s="37"/>
      <c r="I20" s="37"/>
      <c r="J20" s="18"/>
      <c r="K20" s="5"/>
      <c r="L20" s="5"/>
      <c r="M20" s="5"/>
      <c r="N20" s="5"/>
      <c r="O20" s="5"/>
      <c r="P20" s="5"/>
      <c r="Q20" s="29"/>
    </row>
    <row r="21" spans="1:17" ht="30" customHeight="1">
      <c r="A21" s="3"/>
      <c r="B21" s="112" t="s">
        <v>24</v>
      </c>
      <c r="C21" s="113"/>
      <c r="D21" s="114"/>
      <c r="E21" s="113"/>
      <c r="F21" s="113"/>
      <c r="G21" s="113"/>
      <c r="H21" s="113"/>
      <c r="I21" s="113"/>
      <c r="J21" s="113"/>
      <c r="K21" s="5"/>
      <c r="L21" s="5"/>
      <c r="M21" s="5"/>
      <c r="N21" s="5"/>
      <c r="O21" s="5"/>
      <c r="P21" s="5"/>
      <c r="Q21" s="29"/>
    </row>
    <row r="22" spans="1:17" ht="26.1" customHeight="1">
      <c r="A22" s="3"/>
      <c r="B22" s="63" t="s">
        <v>25</v>
      </c>
      <c r="C22" s="64" t="s">
        <v>26</v>
      </c>
      <c r="D22" s="141"/>
      <c r="E22" s="65">
        <v>66.510000000000005</v>
      </c>
      <c r="F22" s="65">
        <v>58.35</v>
      </c>
      <c r="G22" s="65">
        <v>62.8</v>
      </c>
      <c r="H22" s="65">
        <v>64.77</v>
      </c>
      <c r="I22" s="65">
        <v>72.400000000000006</v>
      </c>
      <c r="J22" s="65">
        <v>73.62</v>
      </c>
      <c r="K22" s="65">
        <v>68.569999999999993</v>
      </c>
      <c r="L22" s="65">
        <v>85.18</v>
      </c>
      <c r="M22" s="5"/>
      <c r="N22" s="5"/>
      <c r="O22" s="5"/>
      <c r="P22" s="5"/>
      <c r="Q22" s="29"/>
    </row>
    <row r="23" spans="1:17" ht="39" customHeight="1">
      <c r="A23" s="3"/>
      <c r="B23" s="62"/>
      <c r="C23" s="46"/>
      <c r="D23" s="46"/>
      <c r="E23" s="24"/>
      <c r="F23" s="37"/>
      <c r="G23" s="37"/>
      <c r="H23" s="5"/>
      <c r="I23" s="5"/>
      <c r="J23" s="5"/>
      <c r="K23" s="61"/>
      <c r="L23" s="61"/>
      <c r="M23" s="61"/>
      <c r="N23" s="61"/>
      <c r="O23" s="5"/>
      <c r="P23" s="5"/>
      <c r="Q23" s="29"/>
    </row>
    <row r="24" spans="1:17" ht="15" customHeight="1">
      <c r="A24" s="3"/>
      <c r="B24" s="62"/>
      <c r="C24" s="46"/>
      <c r="D24" s="46"/>
      <c r="E24" s="55"/>
      <c r="F24" s="55"/>
      <c r="G24" s="55"/>
      <c r="H24" s="5"/>
      <c r="I24" s="5"/>
      <c r="J24" s="5"/>
      <c r="K24" s="61"/>
      <c r="L24" s="61"/>
      <c r="M24" s="61"/>
      <c r="N24" s="61"/>
      <c r="O24" s="5"/>
      <c r="P24" s="5"/>
      <c r="Q24" s="29"/>
    </row>
    <row r="25" spans="1:17" ht="15" customHeight="1">
      <c r="A25" s="3"/>
      <c r="B25" s="62"/>
      <c r="C25" s="46"/>
      <c r="D25" s="46"/>
      <c r="E25" s="37"/>
      <c r="F25" s="37"/>
      <c r="G25" s="37"/>
      <c r="H25" s="5"/>
      <c r="I25" s="5"/>
      <c r="J25" s="5"/>
      <c r="K25" s="61"/>
      <c r="L25" s="61"/>
      <c r="M25" s="61"/>
      <c r="N25" s="61"/>
      <c r="O25" s="5"/>
      <c r="P25" s="5"/>
      <c r="Q25" s="29"/>
    </row>
    <row r="26" spans="1:17" ht="15" customHeight="1">
      <c r="A26" s="3"/>
      <c r="B26" s="23"/>
      <c r="C26" s="5"/>
      <c r="D26" s="5"/>
      <c r="E26" s="5"/>
      <c r="F26" s="5"/>
      <c r="G26" s="5"/>
      <c r="H26" s="5"/>
      <c r="I26" s="5"/>
      <c r="J26" s="5"/>
      <c r="K26" s="61"/>
      <c r="L26" s="61"/>
      <c r="M26" s="61"/>
      <c r="N26" s="61"/>
      <c r="O26" s="5"/>
      <c r="P26" s="5"/>
      <c r="Q26" s="29"/>
    </row>
    <row r="27" spans="1:17" ht="20.25" customHeight="1">
      <c r="A27" s="3"/>
      <c r="B27" s="105"/>
      <c r="C27" s="5"/>
      <c r="D27" s="5"/>
      <c r="E27" s="5"/>
      <c r="F27" s="5"/>
      <c r="G27" s="5"/>
      <c r="H27" s="5"/>
      <c r="I27" s="5"/>
      <c r="J27" s="5"/>
      <c r="K27" s="61"/>
      <c r="L27" s="61"/>
      <c r="M27" s="61"/>
      <c r="N27" s="61"/>
      <c r="O27" s="5"/>
      <c r="P27" s="5"/>
      <c r="Q27" s="29"/>
    </row>
    <row r="28" spans="1:17" ht="15" customHeight="1">
      <c r="A28" s="3"/>
      <c r="B28" s="23"/>
      <c r="C28" s="5"/>
      <c r="D28" s="5"/>
      <c r="E28" s="5"/>
      <c r="F28" s="5"/>
      <c r="G28" s="5"/>
      <c r="H28" s="5"/>
      <c r="I28" s="5"/>
      <c r="J28" s="5"/>
      <c r="K28" s="5"/>
      <c r="L28" s="5"/>
      <c r="M28" s="5"/>
      <c r="N28" s="5"/>
      <c r="O28" s="5"/>
      <c r="P28" s="5"/>
      <c r="Q28" s="29"/>
    </row>
    <row r="29" spans="1:17" ht="27" customHeight="1">
      <c r="A29" s="3"/>
      <c r="B29" s="62"/>
      <c r="C29" s="46"/>
      <c r="D29" s="46"/>
      <c r="E29" s="37"/>
      <c r="F29" s="37"/>
      <c r="G29" s="37"/>
      <c r="H29" s="5"/>
      <c r="I29" s="5"/>
      <c r="J29" s="5"/>
      <c r="K29" s="5"/>
      <c r="L29" s="5"/>
      <c r="M29" s="5"/>
      <c r="N29" s="5"/>
      <c r="O29" s="5"/>
      <c r="P29" s="5"/>
      <c r="Q29" s="29"/>
    </row>
    <row r="30" spans="1:17" ht="30.75" customHeight="1">
      <c r="A30" s="3"/>
      <c r="B30" s="62"/>
      <c r="C30" s="46"/>
      <c r="D30" s="46"/>
      <c r="E30" s="37"/>
      <c r="F30" s="37"/>
      <c r="G30" s="37"/>
      <c r="H30" s="5"/>
      <c r="I30" s="5"/>
      <c r="J30" s="5"/>
      <c r="K30" s="5"/>
      <c r="L30" s="5"/>
      <c r="M30" s="5"/>
      <c r="N30" s="5"/>
      <c r="O30" s="5"/>
      <c r="P30" s="5"/>
      <c r="Q30" s="29"/>
    </row>
    <row r="31" spans="1:17" ht="26.25" customHeight="1">
      <c r="A31" s="3"/>
      <c r="B31" s="62"/>
      <c r="C31" s="46"/>
      <c r="D31" s="46"/>
      <c r="E31" s="37"/>
      <c r="F31" s="37"/>
      <c r="G31" s="37"/>
      <c r="H31" s="5"/>
      <c r="I31" s="5"/>
      <c r="J31" s="5"/>
      <c r="K31" s="5"/>
      <c r="L31" s="5"/>
      <c r="M31" s="5"/>
      <c r="N31" s="5"/>
      <c r="O31" s="5"/>
      <c r="P31" s="5"/>
      <c r="Q31" s="29"/>
    </row>
    <row r="32" spans="1:17" ht="15" customHeight="1">
      <c r="A32" s="3"/>
      <c r="B32" s="106"/>
      <c r="C32" s="53"/>
      <c r="D32" s="46"/>
      <c r="E32" s="37"/>
      <c r="F32" s="37"/>
      <c r="G32" s="37"/>
      <c r="H32" s="5"/>
      <c r="I32" s="5"/>
      <c r="J32" s="5"/>
      <c r="K32" s="5"/>
      <c r="L32" s="5"/>
      <c r="M32" s="5"/>
      <c r="N32" s="5"/>
      <c r="O32" s="5"/>
      <c r="P32" s="5"/>
      <c r="Q32" s="29"/>
    </row>
    <row r="33" spans="1:17" ht="21" customHeight="1">
      <c r="A33" s="3"/>
      <c r="B33" s="19"/>
      <c r="C33" s="46"/>
      <c r="D33" s="46"/>
      <c r="E33" s="37"/>
      <c r="F33" s="37"/>
      <c r="G33" s="37"/>
      <c r="H33" s="5"/>
      <c r="I33" s="5"/>
      <c r="J33" s="5"/>
      <c r="K33" s="5"/>
      <c r="L33" s="5"/>
      <c r="M33" s="5"/>
      <c r="N33" s="5"/>
      <c r="O33" s="5"/>
      <c r="P33" s="5"/>
      <c r="Q33" s="29"/>
    </row>
    <row r="34" spans="1:17" ht="18.75" customHeight="1">
      <c r="A34" s="3"/>
      <c r="B34" s="19"/>
      <c r="C34" s="46"/>
      <c r="D34" s="46"/>
      <c r="E34" s="37"/>
      <c r="F34" s="37"/>
      <c r="G34" s="37"/>
      <c r="H34" s="5"/>
      <c r="I34" s="5"/>
      <c r="J34" s="5"/>
      <c r="K34" s="5"/>
      <c r="L34" s="5"/>
      <c r="M34" s="5"/>
      <c r="N34" s="5"/>
      <c r="O34" s="5"/>
      <c r="P34" s="5"/>
      <c r="Q34" s="29"/>
    </row>
    <row r="35" spans="1:17" ht="15" customHeight="1">
      <c r="A35" s="3"/>
      <c r="B35" s="19"/>
      <c r="C35" s="46"/>
      <c r="D35" s="46"/>
      <c r="E35" s="37"/>
      <c r="F35" s="37"/>
      <c r="G35" s="37"/>
      <c r="H35" s="5"/>
      <c r="I35" s="5"/>
      <c r="J35" s="5"/>
      <c r="K35" s="5"/>
      <c r="L35" s="5"/>
      <c r="M35" s="5"/>
      <c r="N35" s="5"/>
      <c r="O35" s="5"/>
      <c r="P35" s="5"/>
      <c r="Q35" s="29"/>
    </row>
    <row r="36" spans="1:17" ht="18.75" customHeight="1">
      <c r="A36" s="3"/>
      <c r="B36" s="19"/>
      <c r="C36" s="46"/>
      <c r="D36" s="46"/>
      <c r="E36" s="37"/>
      <c r="F36" s="37"/>
      <c r="G36" s="37"/>
      <c r="H36" s="5"/>
      <c r="I36" s="5"/>
      <c r="J36" s="5"/>
      <c r="K36" s="5"/>
      <c r="L36" s="5"/>
      <c r="M36" s="5"/>
      <c r="N36" s="5"/>
      <c r="O36" s="5"/>
      <c r="P36" s="5"/>
      <c r="Q36" s="29"/>
    </row>
    <row r="37" spans="1:17" ht="21" customHeight="1">
      <c r="A37" s="3"/>
      <c r="B37" s="19"/>
      <c r="C37" s="46"/>
      <c r="D37" s="46"/>
      <c r="E37" s="24"/>
      <c r="F37" s="24"/>
      <c r="G37" s="24"/>
      <c r="H37" s="5"/>
      <c r="I37" s="5"/>
      <c r="J37" s="5"/>
      <c r="K37" s="5"/>
      <c r="L37" s="5"/>
      <c r="M37" s="5"/>
      <c r="N37" s="5"/>
      <c r="O37" s="5"/>
      <c r="P37" s="5"/>
      <c r="Q37" s="29"/>
    </row>
    <row r="38" spans="1:17" ht="22.5" customHeight="1">
      <c r="A38" s="3"/>
      <c r="B38" s="19"/>
      <c r="C38" s="46"/>
      <c r="D38" s="46"/>
      <c r="E38" s="37"/>
      <c r="F38" s="37"/>
      <c r="G38" s="37"/>
      <c r="H38" s="5"/>
      <c r="I38" s="5"/>
      <c r="J38" s="5"/>
      <c r="K38" s="5"/>
      <c r="L38" s="5"/>
      <c r="M38" s="5"/>
      <c r="N38" s="5"/>
      <c r="O38" s="5"/>
      <c r="P38" s="5"/>
      <c r="Q38" s="29"/>
    </row>
    <row r="39" spans="1:17" ht="39.75" customHeight="1">
      <c r="A39" s="3"/>
      <c r="B39" s="62"/>
      <c r="C39" s="46"/>
      <c r="D39" s="46"/>
      <c r="E39" s="27"/>
      <c r="F39" s="27"/>
      <c r="G39" s="27"/>
      <c r="H39" s="5"/>
      <c r="I39" s="5"/>
      <c r="J39" s="5"/>
      <c r="K39" s="5"/>
      <c r="L39" s="5"/>
      <c r="M39" s="5"/>
      <c r="N39" s="5"/>
      <c r="O39" s="5"/>
      <c r="P39" s="5"/>
      <c r="Q39" s="29"/>
    </row>
    <row r="40" spans="1:17" ht="46.5" customHeight="1">
      <c r="A40" s="3"/>
      <c r="B40" s="62"/>
      <c r="C40" s="46"/>
      <c r="D40" s="46"/>
      <c r="E40" s="27"/>
      <c r="F40" s="27"/>
      <c r="G40" s="27"/>
      <c r="H40" s="5"/>
      <c r="I40" s="5"/>
      <c r="J40" s="5"/>
      <c r="K40" s="5"/>
      <c r="L40" s="5"/>
      <c r="M40" s="5"/>
      <c r="N40" s="5"/>
      <c r="O40" s="5"/>
      <c r="P40" s="5"/>
      <c r="Q40" s="29"/>
    </row>
    <row r="41" spans="1:17" ht="36.75" customHeight="1">
      <c r="A41" s="3"/>
      <c r="B41" s="106"/>
      <c r="C41" s="53"/>
      <c r="D41" s="46"/>
      <c r="E41" s="24"/>
      <c r="F41" s="24"/>
      <c r="G41" s="24"/>
      <c r="H41" s="5"/>
      <c r="I41" s="5"/>
      <c r="J41" s="5"/>
      <c r="K41" s="5"/>
      <c r="L41" s="5"/>
      <c r="M41" s="5"/>
      <c r="N41" s="5"/>
      <c r="O41" s="5"/>
      <c r="P41" s="5"/>
      <c r="Q41" s="29"/>
    </row>
    <row r="42" spans="1:17" ht="14.25" customHeight="1">
      <c r="A42" s="3"/>
      <c r="B42" s="19"/>
      <c r="C42" s="46"/>
      <c r="D42" s="46"/>
      <c r="E42" s="24"/>
      <c r="F42" s="24"/>
      <c r="G42" s="24"/>
      <c r="H42" s="5"/>
      <c r="I42" s="5"/>
      <c r="J42" s="5"/>
      <c r="K42" s="5"/>
      <c r="L42" s="5"/>
      <c r="M42" s="5"/>
      <c r="N42" s="5"/>
      <c r="O42" s="5"/>
      <c r="P42" s="5"/>
      <c r="Q42" s="29"/>
    </row>
    <row r="43" spans="1:17" ht="15" customHeight="1">
      <c r="A43" s="3"/>
      <c r="B43" s="19"/>
      <c r="C43" s="46"/>
      <c r="D43" s="46"/>
      <c r="E43" s="24"/>
      <c r="F43" s="24"/>
      <c r="G43" s="24"/>
      <c r="H43" s="5"/>
      <c r="I43" s="5"/>
      <c r="J43" s="5"/>
      <c r="K43" s="5"/>
      <c r="L43" s="5"/>
      <c r="M43" s="5"/>
      <c r="N43" s="5"/>
      <c r="O43" s="5"/>
      <c r="P43" s="5"/>
      <c r="Q43" s="29"/>
    </row>
    <row r="44" spans="1:17" ht="21" customHeight="1">
      <c r="A44" s="3"/>
      <c r="B44" s="19"/>
      <c r="C44" s="46"/>
      <c r="D44" s="46"/>
      <c r="E44" s="37"/>
      <c r="F44" s="37"/>
      <c r="G44" s="37"/>
      <c r="H44" s="5"/>
      <c r="I44" s="5"/>
      <c r="J44" s="5"/>
      <c r="K44" s="5"/>
      <c r="L44" s="5"/>
      <c r="M44" s="5"/>
      <c r="N44" s="5"/>
      <c r="O44" s="5"/>
      <c r="P44" s="5"/>
      <c r="Q44" s="29"/>
    </row>
    <row r="45" spans="1:17" ht="32.25" customHeight="1">
      <c r="A45" s="3"/>
      <c r="B45" s="106"/>
      <c r="C45" s="53"/>
      <c r="D45" s="53"/>
      <c r="E45" s="24"/>
      <c r="F45" s="24"/>
      <c r="G45" s="24"/>
      <c r="H45" s="5"/>
      <c r="I45" s="5"/>
      <c r="J45" s="5"/>
      <c r="K45" s="5"/>
      <c r="L45" s="5"/>
      <c r="M45" s="5"/>
      <c r="N45" s="5"/>
      <c r="O45" s="5"/>
      <c r="P45" s="5"/>
      <c r="Q45" s="29"/>
    </row>
    <row r="46" spans="1:17" ht="21" customHeight="1">
      <c r="A46" s="3"/>
      <c r="B46" s="19"/>
      <c r="C46" s="46"/>
      <c r="D46" s="46"/>
      <c r="E46" s="24"/>
      <c r="F46" s="24"/>
      <c r="G46" s="24"/>
      <c r="H46" s="5"/>
      <c r="I46" s="5"/>
      <c r="J46" s="5"/>
      <c r="K46" s="5"/>
      <c r="L46" s="5"/>
      <c r="M46" s="5"/>
      <c r="N46" s="5"/>
      <c r="O46" s="5"/>
      <c r="P46" s="5"/>
      <c r="Q46" s="29"/>
    </row>
    <row r="47" spans="1:17" ht="15" customHeight="1">
      <c r="A47" s="3"/>
      <c r="B47" s="19"/>
      <c r="C47" s="46"/>
      <c r="D47" s="46"/>
      <c r="E47" s="24"/>
      <c r="F47" s="24"/>
      <c r="G47" s="24"/>
      <c r="H47" s="5"/>
      <c r="I47" s="5"/>
      <c r="J47" s="5"/>
      <c r="K47" s="5"/>
      <c r="L47" s="5"/>
      <c r="M47" s="5"/>
      <c r="N47" s="5"/>
      <c r="O47" s="5"/>
      <c r="P47" s="5"/>
      <c r="Q47" s="29"/>
    </row>
    <row r="48" spans="1:17" ht="21.75" customHeight="1">
      <c r="A48" s="3"/>
      <c r="B48" s="19"/>
      <c r="C48" s="46"/>
      <c r="D48" s="46"/>
      <c r="E48" s="24"/>
      <c r="F48" s="24"/>
      <c r="G48" s="24"/>
      <c r="H48" s="5"/>
      <c r="I48" s="5"/>
      <c r="J48" s="5"/>
      <c r="K48" s="5"/>
      <c r="L48" s="5"/>
      <c r="M48" s="5"/>
      <c r="N48" s="5"/>
      <c r="O48" s="5"/>
      <c r="P48" s="5"/>
      <c r="Q48" s="29"/>
    </row>
    <row r="49" spans="1:17" ht="58.5" customHeight="1">
      <c r="A49" s="3"/>
      <c r="B49" s="62"/>
      <c r="C49" s="46"/>
      <c r="D49" s="46"/>
      <c r="E49" s="37"/>
      <c r="F49" s="37"/>
      <c r="G49" s="37"/>
      <c r="H49" s="5"/>
      <c r="I49" s="5"/>
      <c r="J49" s="5"/>
      <c r="K49" s="5"/>
      <c r="L49" s="5"/>
      <c r="M49" s="5"/>
      <c r="N49" s="5"/>
      <c r="O49" s="5"/>
      <c r="P49" s="5"/>
      <c r="Q49" s="29"/>
    </row>
    <row r="50" spans="1:17" ht="51" customHeight="1">
      <c r="A50" s="3"/>
      <c r="B50" s="19"/>
      <c r="C50" s="46"/>
      <c r="D50" s="46"/>
      <c r="E50" s="37"/>
      <c r="F50" s="37"/>
      <c r="G50" s="37"/>
      <c r="H50" s="5"/>
      <c r="I50" s="5"/>
      <c r="J50" s="5"/>
      <c r="K50" s="5"/>
      <c r="L50" s="5"/>
      <c r="M50" s="5"/>
      <c r="N50" s="5"/>
      <c r="O50" s="5"/>
      <c r="P50" s="5"/>
      <c r="Q50" s="29"/>
    </row>
    <row r="51" spans="1:17" ht="42" customHeight="1">
      <c r="A51" s="3"/>
      <c r="B51" s="19"/>
      <c r="C51" s="46"/>
      <c r="D51" s="46"/>
      <c r="E51" s="37"/>
      <c r="F51" s="37"/>
      <c r="G51" s="37"/>
      <c r="H51" s="5"/>
      <c r="I51" s="5"/>
      <c r="J51" s="5"/>
      <c r="K51" s="5"/>
      <c r="L51" s="5"/>
      <c r="M51" s="5"/>
      <c r="N51" s="5"/>
      <c r="O51" s="5"/>
      <c r="P51" s="5"/>
      <c r="Q51" s="29"/>
    </row>
    <row r="52" spans="1:17" ht="38.25" customHeight="1">
      <c r="A52" s="3"/>
      <c r="B52" s="19"/>
      <c r="C52" s="46"/>
      <c r="D52" s="46"/>
      <c r="E52" s="37"/>
      <c r="F52" s="37"/>
      <c r="G52" s="37"/>
      <c r="H52" s="5"/>
      <c r="I52" s="5"/>
      <c r="J52" s="5"/>
      <c r="K52" s="5"/>
      <c r="L52" s="5"/>
      <c r="M52" s="5"/>
      <c r="N52" s="5"/>
      <c r="O52" s="5"/>
      <c r="P52" s="5"/>
      <c r="Q52" s="29"/>
    </row>
    <row r="53" spans="1:17" ht="36.75" customHeight="1">
      <c r="A53" s="3"/>
      <c r="B53" s="19"/>
      <c r="C53" s="46"/>
      <c r="D53" s="46"/>
      <c r="E53" s="27"/>
      <c r="F53" s="27"/>
      <c r="G53" s="27"/>
      <c r="H53" s="5"/>
      <c r="I53" s="5"/>
      <c r="J53" s="5"/>
      <c r="K53" s="5"/>
      <c r="L53" s="5"/>
      <c r="M53" s="5"/>
      <c r="N53" s="5"/>
      <c r="O53" s="5"/>
      <c r="P53" s="5"/>
      <c r="Q53" s="29"/>
    </row>
    <row r="54" spans="1:17" ht="15" customHeight="1">
      <c r="A54" s="3"/>
      <c r="B54" s="19"/>
      <c r="C54" s="46"/>
      <c r="D54" s="46"/>
      <c r="E54" s="27"/>
      <c r="F54" s="27"/>
      <c r="G54" s="27"/>
      <c r="H54" s="5"/>
      <c r="I54" s="5"/>
      <c r="J54" s="5"/>
      <c r="K54" s="5"/>
      <c r="L54" s="5"/>
      <c r="M54" s="5"/>
      <c r="N54" s="5"/>
      <c r="O54" s="5"/>
      <c r="P54" s="5"/>
      <c r="Q54" s="29"/>
    </row>
    <row r="55" spans="1:17" ht="15" customHeight="1">
      <c r="A55" s="165"/>
      <c r="B55" s="165"/>
      <c r="C55" s="165"/>
      <c r="D55" s="165"/>
      <c r="E55" s="165"/>
      <c r="F55" s="165"/>
      <c r="G55" s="165"/>
      <c r="H55" s="165"/>
      <c r="I55" s="165"/>
      <c r="J55" s="5"/>
      <c r="K55" s="5"/>
      <c r="L55" s="5"/>
      <c r="M55" s="5"/>
      <c r="N55" s="5"/>
      <c r="O55" s="5"/>
      <c r="P55" s="5"/>
      <c r="Q55" s="29"/>
    </row>
    <row r="56" spans="1:17" ht="15" customHeight="1">
      <c r="A56" s="165"/>
      <c r="B56" s="165"/>
      <c r="C56" s="165"/>
      <c r="D56" s="165"/>
      <c r="E56" s="165"/>
      <c r="F56" s="165"/>
      <c r="G56" s="165"/>
      <c r="H56" s="165"/>
      <c r="I56" s="165"/>
      <c r="J56" s="5"/>
      <c r="K56" s="5"/>
      <c r="L56" s="5"/>
      <c r="M56" s="5"/>
      <c r="N56" s="5"/>
      <c r="O56" s="5"/>
      <c r="P56" s="5"/>
      <c r="Q56" s="29"/>
    </row>
    <row r="57" spans="1:17" ht="14.65" customHeight="1">
      <c r="A57" s="165"/>
      <c r="B57" s="165"/>
      <c r="C57" s="165"/>
      <c r="D57" s="165"/>
      <c r="E57" s="165"/>
      <c r="F57" s="165"/>
      <c r="G57" s="165"/>
      <c r="H57" s="165"/>
      <c r="I57" s="165"/>
      <c r="J57" s="5"/>
      <c r="K57" s="5"/>
      <c r="L57" s="5"/>
      <c r="M57" s="5"/>
      <c r="N57" s="5"/>
      <c r="O57" s="5"/>
      <c r="P57" s="5"/>
      <c r="Q57" s="29"/>
    </row>
    <row r="58" spans="1:17" ht="30" customHeight="1">
      <c r="A58" s="67"/>
      <c r="B58" s="67"/>
      <c r="C58" s="67"/>
      <c r="D58" s="67"/>
      <c r="E58" s="67"/>
      <c r="F58" s="67"/>
      <c r="G58" s="67"/>
      <c r="H58" s="67"/>
      <c r="I58" s="67"/>
      <c r="J58" s="67"/>
      <c r="K58" s="67"/>
      <c r="L58" s="67"/>
      <c r="M58" s="67"/>
      <c r="N58" s="67"/>
      <c r="O58" s="67"/>
      <c r="P58" s="67"/>
      <c r="Q58" s="98"/>
    </row>
  </sheetData>
  <mergeCells count="3">
    <mergeCell ref="B1:Q1"/>
    <mergeCell ref="F2:G2"/>
    <mergeCell ref="H2:I2"/>
  </mergeCells>
  <pageMargins left="0.7" right="0.7" top="0.75" bottom="0.75" header="0.3" footer="0.3"/>
  <pageSetup orientation="portrait" r:id="rId1"/>
  <headerFooter>
    <oddFooter>&amp;C&amp;"Helvetica Neue,Regular"&amp;12&amp;K000000&amp;P</oddFooter>
  </headerFooter>
  <ignoredErrors>
    <ignoredError sqref="L9"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87DD9-E84C-411A-82FB-1272DB781781}">
  <sheetPr>
    <tabColor rgb="FF0070C0"/>
  </sheetPr>
  <dimension ref="A1:W54"/>
  <sheetViews>
    <sheetView showGridLines="0" zoomScale="40" zoomScaleNormal="40" workbookViewId="0">
      <pane ySplit="4" topLeftCell="A11" activePane="bottomLeft" state="frozen"/>
      <selection pane="bottomLeft" activeCell="B27" sqref="B27:I27"/>
    </sheetView>
  </sheetViews>
  <sheetFormatPr defaultColWidth="8.85546875" defaultRowHeight="15.4" customHeight="1"/>
  <cols>
    <col min="1" max="2" width="8.5703125" style="157" customWidth="1"/>
    <col min="3" max="3" width="80.5703125" style="157" customWidth="1"/>
    <col min="4" max="9" width="23.5703125" style="157" customWidth="1"/>
    <col min="10" max="10" width="14" customWidth="1"/>
    <col min="11" max="11" width="14.5703125" style="157" customWidth="1"/>
    <col min="12" max="12" width="13.140625" style="157" customWidth="1"/>
    <col min="13" max="13" width="18.42578125" style="157" customWidth="1"/>
    <col min="14" max="15" width="8.85546875" style="157" customWidth="1"/>
    <col min="16" max="16384" width="8.85546875" style="157"/>
  </cols>
  <sheetData>
    <row r="1" spans="1:21" ht="20.100000000000001" customHeight="1">
      <c r="A1" s="1"/>
      <c r="B1" s="493"/>
      <c r="C1" s="493"/>
      <c r="D1" s="493"/>
      <c r="E1" s="493"/>
      <c r="F1" s="493"/>
      <c r="G1" s="493"/>
      <c r="H1" s="493"/>
      <c r="I1" s="493"/>
      <c r="K1" s="198"/>
      <c r="L1" s="198"/>
      <c r="M1" s="198"/>
      <c r="N1" s="198"/>
      <c r="O1" s="198"/>
      <c r="P1" s="198"/>
      <c r="Q1" s="198"/>
      <c r="R1" s="198"/>
      <c r="S1" s="198"/>
    </row>
    <row r="2" spans="1:21" ht="20.100000000000001" customHeight="1">
      <c r="A2" s="3"/>
      <c r="B2" s="4"/>
      <c r="C2" s="4"/>
      <c r="D2" s="4"/>
      <c r="E2" s="4"/>
      <c r="F2" s="4"/>
      <c r="G2" s="4"/>
      <c r="H2" s="4"/>
      <c r="I2" s="175"/>
      <c r="K2" s="198"/>
      <c r="L2" s="198"/>
      <c r="M2" s="198"/>
      <c r="N2" s="198"/>
      <c r="O2" s="198"/>
      <c r="P2" s="198"/>
      <c r="Q2" s="198"/>
      <c r="R2" s="198"/>
      <c r="S2" s="198"/>
    </row>
    <row r="3" spans="1:21" ht="20.100000000000001" customHeight="1">
      <c r="A3" s="3"/>
      <c r="B3" s="6"/>
      <c r="C3" s="7"/>
      <c r="D3" s="8"/>
      <c r="E3" s="8"/>
      <c r="F3" s="8"/>
      <c r="G3" s="172"/>
      <c r="H3" s="172"/>
      <c r="I3" s="8"/>
      <c r="K3" s="198"/>
      <c r="L3" s="198"/>
      <c r="M3" s="198"/>
      <c r="N3" s="198"/>
      <c r="O3" s="198"/>
      <c r="P3" s="198"/>
      <c r="Q3" s="198"/>
      <c r="R3" s="198"/>
      <c r="S3" s="198"/>
    </row>
    <row r="4" spans="1:21" ht="30" customHeight="1">
      <c r="A4" s="3"/>
      <c r="B4" s="9" t="s">
        <v>0</v>
      </c>
      <c r="C4" s="199" t="s">
        <v>388</v>
      </c>
      <c r="D4" s="10" t="s">
        <v>1</v>
      </c>
      <c r="E4" s="10" t="s">
        <v>2</v>
      </c>
      <c r="F4" s="10" t="s">
        <v>3</v>
      </c>
      <c r="G4" s="11" t="s">
        <v>4</v>
      </c>
      <c r="H4" s="11" t="s">
        <v>5</v>
      </c>
      <c r="I4" s="10" t="s">
        <v>6</v>
      </c>
      <c r="K4" s="198"/>
      <c r="L4" s="198"/>
      <c r="M4" s="198"/>
      <c r="N4" s="198"/>
      <c r="O4" s="198"/>
      <c r="P4" s="198"/>
      <c r="Q4" s="198"/>
      <c r="R4" s="198"/>
      <c r="S4" s="198"/>
    </row>
    <row r="5" spans="1:21" ht="30" customHeight="1">
      <c r="A5" s="3"/>
      <c r="B5" s="504" t="s">
        <v>344</v>
      </c>
      <c r="C5" s="505"/>
      <c r="D5" s="505"/>
      <c r="E5" s="505"/>
      <c r="F5" s="505"/>
      <c r="G5" s="505"/>
      <c r="H5" s="505"/>
      <c r="I5" s="505"/>
      <c r="K5" s="198"/>
      <c r="L5" s="198"/>
      <c r="M5" s="198"/>
      <c r="N5" s="198"/>
      <c r="O5" s="198"/>
      <c r="P5" s="198"/>
      <c r="Q5" s="198"/>
      <c r="R5" s="198"/>
      <c r="S5" s="198"/>
    </row>
    <row r="6" spans="1:21" ht="33.950000000000003" customHeight="1">
      <c r="A6" s="3"/>
      <c r="B6" s="12">
        <v>1</v>
      </c>
      <c r="C6" s="13" t="s">
        <v>389</v>
      </c>
      <c r="D6" s="14" t="s">
        <v>390</v>
      </c>
      <c r="E6" s="15"/>
      <c r="F6" s="14" t="s">
        <v>391</v>
      </c>
      <c r="G6" s="16" t="s">
        <v>392</v>
      </c>
      <c r="H6" s="14" t="s">
        <v>393</v>
      </c>
      <c r="I6" s="16" t="s">
        <v>7</v>
      </c>
      <c r="K6" s="198"/>
      <c r="L6" s="198"/>
      <c r="M6" s="198"/>
      <c r="N6" s="198"/>
      <c r="O6" s="198"/>
      <c r="P6" s="198"/>
      <c r="Q6" s="198"/>
      <c r="R6" s="198"/>
      <c r="S6" s="198"/>
    </row>
    <row r="7" spans="1:21" ht="26.1" customHeight="1">
      <c r="A7" s="3"/>
      <c r="B7" s="12">
        <v>2</v>
      </c>
      <c r="C7" s="13" t="s">
        <v>394</v>
      </c>
      <c r="D7" s="17"/>
      <c r="E7" s="15"/>
      <c r="F7" s="17"/>
      <c r="G7" s="15"/>
      <c r="H7" s="17"/>
      <c r="I7" s="16" t="s">
        <v>7</v>
      </c>
      <c r="K7" s="198"/>
      <c r="L7" s="198"/>
      <c r="M7" s="198"/>
      <c r="N7" s="198"/>
      <c r="O7" s="198"/>
      <c r="P7" s="198"/>
      <c r="Q7" s="198"/>
      <c r="R7" s="198"/>
      <c r="S7" s="198"/>
    </row>
    <row r="8" spans="1:21" ht="26.1" customHeight="1">
      <c r="A8" s="3"/>
      <c r="B8" s="12">
        <v>3</v>
      </c>
      <c r="C8" s="13" t="s">
        <v>395</v>
      </c>
      <c r="D8" s="17"/>
      <c r="E8" s="15"/>
      <c r="F8" s="14" t="s">
        <v>391</v>
      </c>
      <c r="G8" s="16" t="s">
        <v>396</v>
      </c>
      <c r="H8" s="17"/>
      <c r="I8" s="16" t="s">
        <v>7</v>
      </c>
      <c r="K8" s="198"/>
      <c r="L8" s="198"/>
      <c r="M8" s="198"/>
      <c r="N8" s="198"/>
      <c r="O8" s="198"/>
      <c r="P8" s="198"/>
      <c r="Q8" s="198"/>
      <c r="R8" s="198"/>
      <c r="S8" s="198"/>
      <c r="T8" s="198"/>
      <c r="U8" s="198"/>
    </row>
    <row r="9" spans="1:21" ht="26.1" customHeight="1">
      <c r="A9" s="3"/>
      <c r="B9" s="12">
        <v>4</v>
      </c>
      <c r="C9" s="13" t="s">
        <v>397</v>
      </c>
      <c r="D9" s="17"/>
      <c r="E9" s="15"/>
      <c r="F9" s="14" t="s">
        <v>391</v>
      </c>
      <c r="G9" s="15"/>
      <c r="H9" s="17"/>
      <c r="I9" s="15"/>
      <c r="K9" s="172"/>
      <c r="L9" s="172"/>
      <c r="M9" s="172"/>
      <c r="N9" s="198"/>
      <c r="O9" s="198"/>
      <c r="P9" s="198"/>
      <c r="Q9" s="198"/>
      <c r="R9" s="198"/>
      <c r="S9" s="198"/>
      <c r="T9" s="198"/>
      <c r="U9" s="198"/>
    </row>
    <row r="10" spans="1:21" ht="26.1" customHeight="1">
      <c r="A10" s="3"/>
      <c r="B10" s="12">
        <v>5</v>
      </c>
      <c r="C10" s="13" t="s">
        <v>398</v>
      </c>
      <c r="D10" s="17"/>
      <c r="E10" s="15"/>
      <c r="F10" s="17"/>
      <c r="G10" s="15"/>
      <c r="H10" s="17"/>
      <c r="I10" s="15" t="s">
        <v>7</v>
      </c>
      <c r="K10" s="172"/>
      <c r="L10" s="172"/>
      <c r="M10" s="172"/>
      <c r="N10" s="198"/>
      <c r="O10" s="198"/>
      <c r="P10" s="198"/>
      <c r="Q10" s="198"/>
      <c r="R10" s="198"/>
      <c r="S10" s="198"/>
      <c r="T10" s="198"/>
      <c r="U10" s="198"/>
    </row>
    <row r="11" spans="1:21" ht="26.1" customHeight="1">
      <c r="A11" s="3"/>
      <c r="B11" s="12">
        <v>6</v>
      </c>
      <c r="C11" s="13" t="s">
        <v>399</v>
      </c>
      <c r="D11" s="17"/>
      <c r="E11" s="15"/>
      <c r="F11" s="17"/>
      <c r="G11" s="15"/>
      <c r="H11" s="17"/>
      <c r="I11" s="16" t="s">
        <v>7</v>
      </c>
      <c r="K11" s="172"/>
      <c r="L11" s="172"/>
      <c r="M11" s="172"/>
      <c r="N11" s="198"/>
      <c r="O11" s="198"/>
      <c r="P11" s="198"/>
      <c r="Q11" s="198"/>
      <c r="R11" s="198"/>
      <c r="S11" s="198"/>
      <c r="T11" s="198"/>
      <c r="U11" s="198"/>
    </row>
    <row r="12" spans="1:21" ht="33.950000000000003" customHeight="1">
      <c r="A12" s="3"/>
      <c r="B12" s="12">
        <v>7</v>
      </c>
      <c r="C12" s="13" t="s">
        <v>400</v>
      </c>
      <c r="D12" s="14" t="s">
        <v>390</v>
      </c>
      <c r="E12" s="15"/>
      <c r="F12" s="14" t="s">
        <v>391</v>
      </c>
      <c r="G12" s="16" t="s">
        <v>392</v>
      </c>
      <c r="H12" s="14" t="s">
        <v>393</v>
      </c>
      <c r="I12" s="16"/>
      <c r="K12" s="172"/>
      <c r="L12" s="172"/>
      <c r="M12" s="172"/>
      <c r="N12" s="198"/>
      <c r="O12" s="198"/>
      <c r="P12" s="198"/>
      <c r="Q12" s="198"/>
      <c r="R12" s="198"/>
      <c r="S12" s="198"/>
      <c r="T12" s="198"/>
      <c r="U12" s="198"/>
    </row>
    <row r="13" spans="1:21" ht="33.950000000000003" customHeight="1">
      <c r="A13" s="3"/>
      <c r="B13" s="12">
        <v>8</v>
      </c>
      <c r="C13" s="13" t="s">
        <v>401</v>
      </c>
      <c r="D13" s="14" t="s">
        <v>390</v>
      </c>
      <c r="E13" s="15"/>
      <c r="F13" s="14" t="s">
        <v>391</v>
      </c>
      <c r="G13" s="16" t="s">
        <v>392</v>
      </c>
      <c r="H13" s="14" t="s">
        <v>393</v>
      </c>
      <c r="I13" s="15"/>
      <c r="K13" s="172"/>
      <c r="L13" s="172"/>
      <c r="M13" s="172"/>
      <c r="N13" s="198"/>
      <c r="O13" s="198"/>
      <c r="P13" s="198"/>
      <c r="Q13" s="198"/>
      <c r="R13" s="198"/>
      <c r="S13" s="198"/>
      <c r="T13" s="198"/>
      <c r="U13" s="198"/>
    </row>
    <row r="14" spans="1:21" ht="33.950000000000003" customHeight="1">
      <c r="A14" s="3"/>
      <c r="B14" s="12">
        <v>9</v>
      </c>
      <c r="C14" s="13" t="s">
        <v>402</v>
      </c>
      <c r="D14" s="14" t="s">
        <v>390</v>
      </c>
      <c r="E14" s="15"/>
      <c r="F14" s="14" t="s">
        <v>391</v>
      </c>
      <c r="G14" s="16" t="s">
        <v>392</v>
      </c>
      <c r="H14" s="14" t="s">
        <v>393</v>
      </c>
      <c r="I14" s="15"/>
      <c r="K14" s="172"/>
      <c r="L14" s="172"/>
      <c r="M14" s="172"/>
      <c r="N14" s="198"/>
      <c r="O14" s="198"/>
      <c r="P14" s="198"/>
      <c r="Q14" s="198"/>
      <c r="R14" s="198"/>
      <c r="S14" s="198"/>
      <c r="T14" s="198"/>
      <c r="U14" s="198"/>
    </row>
    <row r="15" spans="1:21" ht="33.950000000000003" customHeight="1">
      <c r="A15" s="3"/>
      <c r="B15" s="12">
        <v>10</v>
      </c>
      <c r="C15" s="13" t="s">
        <v>403</v>
      </c>
      <c r="D15" s="14" t="s">
        <v>390</v>
      </c>
      <c r="E15" s="15"/>
      <c r="F15" s="14" t="s">
        <v>391</v>
      </c>
      <c r="G15" s="16" t="s">
        <v>392</v>
      </c>
      <c r="H15" s="14" t="s">
        <v>393</v>
      </c>
      <c r="I15" s="15"/>
      <c r="K15" s="172"/>
      <c r="L15" s="172"/>
      <c r="M15" s="172"/>
      <c r="N15" s="198"/>
      <c r="O15" s="198"/>
      <c r="P15" s="198"/>
      <c r="Q15" s="198"/>
      <c r="R15" s="198"/>
      <c r="S15" s="198"/>
      <c r="T15" s="198"/>
      <c r="U15" s="198"/>
    </row>
    <row r="16" spans="1:21" ht="30" customHeight="1">
      <c r="A16" s="3"/>
      <c r="B16" s="504" t="s">
        <v>404</v>
      </c>
      <c r="C16" s="505"/>
      <c r="D16" s="505"/>
      <c r="E16" s="505"/>
      <c r="F16" s="505"/>
      <c r="G16" s="505"/>
      <c r="H16" s="505"/>
      <c r="I16" s="505"/>
      <c r="K16" s="172"/>
      <c r="L16" s="172"/>
      <c r="M16" s="172"/>
      <c r="N16" s="198"/>
      <c r="O16" s="198"/>
      <c r="P16" s="198"/>
      <c r="Q16" s="198"/>
      <c r="R16" s="198"/>
      <c r="S16" s="198"/>
      <c r="T16" s="198"/>
      <c r="U16" s="198"/>
    </row>
    <row r="17" spans="1:21" ht="30" customHeight="1">
      <c r="A17" s="3"/>
      <c r="B17" s="496" t="s">
        <v>405</v>
      </c>
      <c r="C17" s="497"/>
      <c r="D17" s="497"/>
      <c r="E17" s="497"/>
      <c r="F17" s="497"/>
      <c r="G17" s="497"/>
      <c r="H17" s="497"/>
      <c r="I17" s="497"/>
      <c r="K17" s="172"/>
      <c r="L17" s="172"/>
      <c r="M17" s="172"/>
      <c r="N17" s="198"/>
      <c r="O17" s="198"/>
      <c r="P17" s="198"/>
      <c r="Q17" s="198"/>
      <c r="R17" s="198"/>
      <c r="S17" s="198"/>
      <c r="T17" s="198"/>
      <c r="U17" s="198"/>
    </row>
    <row r="18" spans="1:21" ht="33.950000000000003" customHeight="1">
      <c r="A18" s="3"/>
      <c r="B18" s="12">
        <v>1</v>
      </c>
      <c r="C18" s="13" t="s">
        <v>406</v>
      </c>
      <c r="D18" s="17"/>
      <c r="E18" s="15"/>
      <c r="F18" s="14" t="s">
        <v>407</v>
      </c>
      <c r="G18" s="15"/>
      <c r="H18" s="17"/>
      <c r="I18" s="15"/>
      <c r="K18" s="172"/>
      <c r="L18" s="172"/>
      <c r="M18" s="172"/>
      <c r="N18" s="198"/>
      <c r="O18" s="198"/>
      <c r="P18" s="198"/>
      <c r="Q18" s="198"/>
      <c r="R18" s="198"/>
      <c r="S18" s="198"/>
      <c r="T18" s="198"/>
      <c r="U18" s="198"/>
    </row>
    <row r="19" spans="1:21" ht="26.1" customHeight="1">
      <c r="A19" s="3"/>
      <c r="B19" s="12">
        <v>2</v>
      </c>
      <c r="C19" s="13" t="s">
        <v>408</v>
      </c>
      <c r="D19" s="17"/>
      <c r="E19" s="15"/>
      <c r="F19" s="17"/>
      <c r="G19" s="16" t="s">
        <v>409</v>
      </c>
      <c r="H19" s="17"/>
      <c r="I19" s="15"/>
      <c r="K19" s="172"/>
      <c r="L19" s="172"/>
      <c r="M19" s="172"/>
      <c r="N19" s="198"/>
      <c r="O19" s="198"/>
      <c r="P19" s="198"/>
      <c r="Q19" s="198"/>
      <c r="R19" s="198"/>
      <c r="S19" s="198"/>
      <c r="T19" s="198"/>
      <c r="U19" s="198"/>
    </row>
    <row r="20" spans="1:21" ht="26.1" customHeight="1">
      <c r="A20" s="3"/>
      <c r="B20" s="12">
        <v>3</v>
      </c>
      <c r="C20" s="13" t="s">
        <v>410</v>
      </c>
      <c r="D20" s="14" t="s">
        <v>411</v>
      </c>
      <c r="E20" s="15"/>
      <c r="F20" s="17"/>
      <c r="G20" s="15"/>
      <c r="H20" s="17"/>
      <c r="I20" s="15"/>
      <c r="K20" s="172"/>
      <c r="L20" s="172"/>
      <c r="M20" s="172"/>
      <c r="N20" s="198"/>
      <c r="O20" s="198"/>
      <c r="P20" s="198"/>
      <c r="Q20" s="198"/>
      <c r="R20" s="198"/>
      <c r="S20" s="198"/>
      <c r="T20" s="198"/>
      <c r="U20" s="198"/>
    </row>
    <row r="21" spans="1:21" ht="33.950000000000003" customHeight="1">
      <c r="A21" s="3"/>
      <c r="B21" s="12">
        <v>4</v>
      </c>
      <c r="C21" s="13" t="s">
        <v>412</v>
      </c>
      <c r="D21" s="17"/>
      <c r="E21" s="15"/>
      <c r="F21" s="14" t="s">
        <v>413</v>
      </c>
      <c r="G21" s="15"/>
      <c r="H21" s="17"/>
      <c r="I21" s="15"/>
      <c r="K21" s="172"/>
      <c r="L21" s="172"/>
      <c r="M21" s="172"/>
      <c r="N21" s="198"/>
      <c r="O21" s="198"/>
      <c r="P21" s="198"/>
      <c r="Q21" s="198"/>
      <c r="R21" s="198"/>
      <c r="S21" s="198"/>
      <c r="T21" s="198"/>
      <c r="U21" s="198"/>
    </row>
    <row r="22" spans="1:21" ht="30" customHeight="1">
      <c r="A22" s="3"/>
      <c r="B22" s="496" t="s">
        <v>414</v>
      </c>
      <c r="C22" s="497"/>
      <c r="D22" s="497"/>
      <c r="E22" s="497"/>
      <c r="F22" s="497"/>
      <c r="G22" s="497"/>
      <c r="H22" s="497"/>
      <c r="I22" s="497"/>
      <c r="K22" s="172"/>
      <c r="L22" s="172"/>
      <c r="M22" s="172"/>
      <c r="N22" s="198"/>
      <c r="O22" s="198"/>
      <c r="P22" s="198"/>
      <c r="Q22" s="198"/>
      <c r="R22" s="198"/>
      <c r="S22" s="198"/>
      <c r="T22" s="198"/>
      <c r="U22" s="198"/>
    </row>
    <row r="23" spans="1:21" ht="33.950000000000003" customHeight="1">
      <c r="A23" s="3"/>
      <c r="B23" s="12">
        <v>1</v>
      </c>
      <c r="C23" s="13" t="s">
        <v>415</v>
      </c>
      <c r="D23" s="17"/>
      <c r="E23" s="15"/>
      <c r="F23" s="17"/>
      <c r="G23" s="15"/>
      <c r="H23" s="17"/>
      <c r="I23" s="15"/>
      <c r="K23" s="172"/>
      <c r="L23" s="172"/>
      <c r="M23" s="172"/>
      <c r="N23" s="198"/>
      <c r="O23" s="198"/>
      <c r="P23" s="198"/>
      <c r="Q23" s="198"/>
      <c r="R23" s="198"/>
      <c r="S23" s="198"/>
      <c r="T23" s="198"/>
      <c r="U23" s="198"/>
    </row>
    <row r="24" spans="1:21" ht="33.950000000000003" customHeight="1">
      <c r="A24" s="3"/>
      <c r="B24" s="12">
        <v>2</v>
      </c>
      <c r="C24" s="13" t="s">
        <v>416</v>
      </c>
      <c r="D24" s="17"/>
      <c r="E24" s="15"/>
      <c r="F24" s="17"/>
      <c r="G24" s="15"/>
      <c r="H24" s="17"/>
      <c r="I24" s="15"/>
      <c r="K24" s="172"/>
      <c r="L24" s="172"/>
      <c r="M24" s="172"/>
      <c r="N24" s="198"/>
      <c r="O24" s="198"/>
      <c r="P24" s="198"/>
      <c r="Q24" s="198"/>
      <c r="R24" s="198"/>
      <c r="S24" s="198"/>
      <c r="T24" s="198"/>
      <c r="U24" s="198"/>
    </row>
    <row r="25" spans="1:21" ht="30" customHeight="1">
      <c r="A25" s="3"/>
      <c r="B25" s="496" t="s">
        <v>417</v>
      </c>
      <c r="C25" s="497"/>
      <c r="D25" s="497"/>
      <c r="E25" s="497"/>
      <c r="F25" s="497"/>
      <c r="G25" s="497"/>
      <c r="H25" s="497"/>
      <c r="I25" s="497"/>
      <c r="K25" s="172"/>
      <c r="L25" s="172"/>
      <c r="M25" s="172"/>
      <c r="N25" s="198"/>
      <c r="O25" s="198"/>
      <c r="P25" s="198"/>
      <c r="Q25" s="198"/>
      <c r="R25" s="198"/>
      <c r="S25" s="198"/>
      <c r="T25" s="198"/>
      <c r="U25" s="198"/>
    </row>
    <row r="26" spans="1:21" ht="26.1" customHeight="1">
      <c r="A26" s="3"/>
      <c r="B26" s="12">
        <v>1</v>
      </c>
      <c r="C26" s="13" t="s">
        <v>418</v>
      </c>
      <c r="D26" s="14" t="s">
        <v>419</v>
      </c>
      <c r="E26" s="15"/>
      <c r="F26" s="17"/>
      <c r="G26" s="15"/>
      <c r="H26" s="17"/>
      <c r="I26" s="15"/>
      <c r="K26" s="172"/>
      <c r="L26" s="172"/>
      <c r="M26" s="172"/>
      <c r="N26" s="198"/>
      <c r="O26" s="198"/>
      <c r="P26" s="198"/>
      <c r="Q26" s="198"/>
      <c r="R26" s="198"/>
      <c r="S26" s="198"/>
      <c r="T26" s="198"/>
      <c r="U26" s="198"/>
    </row>
    <row r="27" spans="1:21" ht="30" customHeight="1">
      <c r="A27" s="3"/>
      <c r="B27" s="496" t="s">
        <v>420</v>
      </c>
      <c r="C27" s="497"/>
      <c r="D27" s="497"/>
      <c r="E27" s="497"/>
      <c r="F27" s="497"/>
      <c r="G27" s="497"/>
      <c r="H27" s="497"/>
      <c r="I27" s="497"/>
      <c r="K27" s="172"/>
      <c r="L27" s="172"/>
      <c r="M27" s="172"/>
      <c r="N27" s="198"/>
      <c r="O27" s="198"/>
      <c r="P27" s="198"/>
      <c r="Q27" s="198"/>
      <c r="R27" s="198"/>
      <c r="S27" s="198"/>
      <c r="T27" s="198"/>
      <c r="U27" s="198"/>
    </row>
    <row r="28" spans="1:21" ht="26.1" customHeight="1">
      <c r="A28" s="3"/>
      <c r="B28" s="12">
        <v>1</v>
      </c>
      <c r="C28" s="13" t="s">
        <v>421</v>
      </c>
      <c r="D28" s="17"/>
      <c r="E28" s="15"/>
      <c r="F28" s="17"/>
      <c r="G28" s="15"/>
      <c r="H28" s="17"/>
      <c r="I28" s="15"/>
      <c r="K28" s="172"/>
      <c r="L28" s="172"/>
      <c r="M28" s="172"/>
      <c r="N28" s="198"/>
      <c r="O28" s="198"/>
      <c r="P28" s="198"/>
      <c r="Q28" s="198"/>
      <c r="R28" s="198"/>
      <c r="S28" s="198"/>
      <c r="T28" s="198"/>
      <c r="U28" s="198"/>
    </row>
    <row r="29" spans="1:21" ht="30" customHeight="1">
      <c r="A29" s="3"/>
      <c r="B29" s="496" t="s">
        <v>422</v>
      </c>
      <c r="C29" s="497"/>
      <c r="D29" s="497"/>
      <c r="E29" s="497"/>
      <c r="F29" s="497"/>
      <c r="G29" s="497"/>
      <c r="H29" s="497"/>
      <c r="I29" s="497"/>
      <c r="K29" s="172"/>
      <c r="L29" s="172"/>
      <c r="M29" s="172"/>
      <c r="N29" s="198"/>
      <c r="O29" s="198"/>
      <c r="P29" s="198"/>
      <c r="Q29" s="198"/>
      <c r="R29" s="198"/>
      <c r="S29" s="198"/>
      <c r="T29" s="198"/>
      <c r="U29" s="198"/>
    </row>
    <row r="30" spans="1:21" ht="33.950000000000003" customHeight="1">
      <c r="A30" s="3"/>
      <c r="B30" s="12">
        <v>1</v>
      </c>
      <c r="C30" s="13" t="s">
        <v>423</v>
      </c>
      <c r="D30" s="14" t="s">
        <v>424</v>
      </c>
      <c r="E30" s="15"/>
      <c r="F30" s="17"/>
      <c r="G30" s="15"/>
      <c r="H30" s="17"/>
      <c r="I30" s="15"/>
      <c r="K30" s="172"/>
      <c r="L30" s="172"/>
      <c r="M30" s="172"/>
      <c r="N30" s="198"/>
      <c r="O30" s="198"/>
      <c r="P30" s="198"/>
      <c r="Q30" s="198"/>
      <c r="R30" s="198"/>
      <c r="S30" s="198"/>
      <c r="T30" s="198"/>
      <c r="U30" s="198"/>
    </row>
    <row r="31" spans="1:21" ht="26.1" customHeight="1">
      <c r="A31" s="3"/>
      <c r="B31" s="491" t="s">
        <v>322</v>
      </c>
      <c r="C31" s="492"/>
      <c r="D31" s="492"/>
      <c r="E31" s="492"/>
      <c r="F31" s="492"/>
      <c r="G31" s="492"/>
      <c r="H31" s="492"/>
      <c r="I31" s="492"/>
      <c r="K31" s="172"/>
      <c r="L31" s="172"/>
      <c r="M31" s="172"/>
      <c r="N31" s="198"/>
      <c r="O31" s="198"/>
      <c r="P31" s="198"/>
      <c r="Q31" s="198"/>
      <c r="R31" s="198"/>
      <c r="S31" s="198"/>
      <c r="T31" s="198"/>
      <c r="U31" s="198"/>
    </row>
    <row r="32" spans="1:21" ht="15" customHeight="1">
      <c r="A32" s="3"/>
      <c r="B32" s="172"/>
      <c r="C32" s="19"/>
      <c r="D32" s="172"/>
      <c r="E32" s="172"/>
      <c r="F32" s="172"/>
      <c r="G32" s="172"/>
      <c r="H32" s="172"/>
      <c r="I32" s="172"/>
      <c r="K32" s="172"/>
      <c r="L32" s="172"/>
      <c r="M32" s="172"/>
      <c r="N32" s="198"/>
      <c r="O32" s="198"/>
      <c r="P32" s="198"/>
      <c r="Q32" s="198"/>
      <c r="R32" s="198"/>
      <c r="S32" s="198"/>
      <c r="T32" s="198"/>
      <c r="U32" s="198"/>
    </row>
    <row r="33" spans="1:23" ht="15" customHeight="1">
      <c r="A33" s="3"/>
      <c r="B33" s="172"/>
      <c r="C33" s="23"/>
      <c r="D33" s="172"/>
      <c r="E33" s="172"/>
      <c r="F33" s="172"/>
      <c r="G33" s="172"/>
      <c r="H33" s="172"/>
      <c r="I33" s="172"/>
      <c r="K33" s="172"/>
      <c r="L33" s="172"/>
      <c r="M33" s="172"/>
      <c r="N33" s="198"/>
      <c r="O33" s="198"/>
      <c r="P33" s="198"/>
      <c r="Q33" s="198"/>
      <c r="R33" s="198"/>
      <c r="S33" s="198"/>
      <c r="T33" s="198"/>
      <c r="U33" s="198"/>
    </row>
    <row r="34" spans="1:23" ht="15" customHeight="1">
      <c r="A34" s="3"/>
      <c r="B34" s="23"/>
      <c r="C34" s="23"/>
      <c r="D34" s="172"/>
      <c r="E34" s="172"/>
      <c r="F34" s="172"/>
      <c r="G34" s="172"/>
      <c r="H34" s="172"/>
      <c r="I34" s="172"/>
      <c r="K34" s="172"/>
      <c r="L34" s="172"/>
      <c r="M34" s="172"/>
      <c r="N34" s="198"/>
      <c r="O34" s="198"/>
      <c r="P34" s="198"/>
      <c r="Q34" s="198"/>
      <c r="R34" s="198"/>
      <c r="S34" s="198"/>
      <c r="T34" s="198"/>
      <c r="U34" s="198"/>
    </row>
    <row r="35" spans="1:23" ht="15" customHeight="1">
      <c r="A35" s="3"/>
      <c r="B35" s="23"/>
      <c r="C35" s="23"/>
      <c r="D35" s="172"/>
      <c r="E35" s="172"/>
      <c r="F35" s="172"/>
      <c r="G35" s="172"/>
      <c r="H35" s="172"/>
      <c r="I35" s="172"/>
      <c r="K35" s="172"/>
      <c r="L35" s="172"/>
      <c r="M35" s="172"/>
      <c r="N35" s="198"/>
      <c r="O35" s="198"/>
      <c r="P35" s="198"/>
      <c r="Q35" s="198"/>
      <c r="R35" s="198"/>
      <c r="S35" s="198"/>
      <c r="T35" s="198"/>
      <c r="U35" s="198"/>
    </row>
    <row r="36" spans="1:23" ht="15" customHeight="1">
      <c r="A36" s="3"/>
      <c r="B36" s="23"/>
      <c r="C36" s="23"/>
      <c r="D36" s="172"/>
      <c r="E36" s="172"/>
      <c r="F36" s="172"/>
      <c r="G36" s="172"/>
      <c r="H36" s="172"/>
      <c r="I36" s="172"/>
      <c r="K36" s="172"/>
      <c r="L36" s="172"/>
      <c r="M36" s="172"/>
      <c r="N36" s="198"/>
      <c r="O36" s="198"/>
      <c r="P36" s="198"/>
      <c r="Q36" s="198"/>
      <c r="R36" s="198"/>
      <c r="S36" s="198"/>
      <c r="T36" s="198"/>
      <c r="U36" s="198"/>
    </row>
    <row r="37" spans="1:23" ht="15" customHeight="1">
      <c r="A37" s="3"/>
      <c r="B37" s="23"/>
      <c r="C37" s="23"/>
      <c r="D37" s="172"/>
      <c r="E37" s="172"/>
      <c r="F37" s="172"/>
      <c r="G37" s="172"/>
      <c r="H37" s="172"/>
      <c r="I37" s="172"/>
      <c r="K37" s="172"/>
      <c r="L37" s="172"/>
      <c r="M37" s="172"/>
      <c r="N37" s="198"/>
      <c r="O37" s="198"/>
      <c r="P37" s="198"/>
      <c r="Q37" s="198"/>
      <c r="R37" s="198"/>
      <c r="S37" s="198"/>
      <c r="T37" s="198"/>
      <c r="U37" s="198"/>
    </row>
    <row r="38" spans="1:23" ht="15" customHeight="1">
      <c r="A38" s="3"/>
      <c r="B38" s="23"/>
      <c r="C38" s="23"/>
      <c r="D38" s="172"/>
      <c r="E38" s="172"/>
      <c r="F38" s="172"/>
      <c r="G38" s="172"/>
      <c r="H38" s="172"/>
      <c r="I38" s="172"/>
      <c r="K38" s="172"/>
      <c r="L38" s="172"/>
      <c r="M38" s="172"/>
      <c r="N38" s="198"/>
      <c r="O38" s="198"/>
      <c r="P38" s="198"/>
      <c r="Q38" s="198"/>
      <c r="R38" s="198"/>
      <c r="S38" s="198"/>
      <c r="T38" s="198"/>
      <c r="U38" s="198"/>
    </row>
    <row r="39" spans="1:23" ht="15" customHeight="1">
      <c r="A39" s="3"/>
      <c r="B39" s="23"/>
      <c r="C39" s="23"/>
      <c r="D39" s="172"/>
      <c r="E39" s="172"/>
      <c r="F39" s="172"/>
      <c r="G39" s="172"/>
      <c r="H39" s="172"/>
      <c r="I39" s="172"/>
      <c r="K39" s="172"/>
      <c r="L39" s="172"/>
      <c r="M39" s="172"/>
      <c r="N39" s="198"/>
      <c r="O39" s="198"/>
      <c r="P39" s="198"/>
      <c r="Q39" s="198"/>
      <c r="R39" s="198"/>
      <c r="S39" s="198"/>
      <c r="T39" s="198"/>
      <c r="U39" s="198"/>
    </row>
    <row r="40" spans="1:23" ht="15" customHeight="1">
      <c r="A40" s="3"/>
      <c r="B40" s="23"/>
      <c r="C40" s="172"/>
      <c r="D40" s="172"/>
      <c r="E40" s="172"/>
      <c r="F40" s="172"/>
      <c r="G40" s="172"/>
      <c r="H40" s="172"/>
      <c r="I40" s="172"/>
      <c r="K40" s="172"/>
      <c r="L40" s="172"/>
      <c r="M40" s="172"/>
      <c r="N40" s="198"/>
      <c r="O40" s="198"/>
      <c r="P40" s="198"/>
      <c r="Q40" s="198"/>
      <c r="R40" s="198"/>
      <c r="S40" s="198"/>
      <c r="T40" s="198"/>
      <c r="U40" s="198"/>
    </row>
    <row r="41" spans="1:23" ht="15" customHeight="1">
      <c r="A41" s="3"/>
      <c r="B41" s="23"/>
      <c r="C41" s="172"/>
      <c r="D41" s="172"/>
      <c r="E41" s="172"/>
      <c r="F41" s="172"/>
      <c r="G41" s="172"/>
      <c r="H41" s="172"/>
      <c r="I41" s="172"/>
      <c r="K41" s="172"/>
      <c r="L41" s="172"/>
      <c r="M41" s="172"/>
      <c r="N41" s="198"/>
      <c r="O41" s="198"/>
      <c r="P41" s="198"/>
      <c r="Q41" s="198"/>
      <c r="R41" s="198"/>
      <c r="S41" s="198"/>
      <c r="T41" s="198"/>
      <c r="U41" s="198"/>
    </row>
    <row r="42" spans="1:23" ht="15" customHeight="1">
      <c r="A42" s="198"/>
      <c r="B42" s="198"/>
      <c r="C42" s="198"/>
      <c r="D42" s="198"/>
      <c r="E42" s="198"/>
      <c r="F42" s="198"/>
      <c r="G42" s="198"/>
      <c r="H42" s="198"/>
      <c r="I42" s="198"/>
      <c r="K42" s="198"/>
      <c r="L42" s="198"/>
      <c r="M42" s="198"/>
      <c r="N42" s="198"/>
      <c r="O42" s="198"/>
      <c r="P42" s="198"/>
      <c r="Q42" s="198"/>
      <c r="R42" s="198"/>
      <c r="S42" s="198"/>
      <c r="T42" s="198"/>
      <c r="U42" s="198"/>
      <c r="V42" s="198"/>
      <c r="W42" s="198"/>
    </row>
    <row r="43" spans="1:23" ht="15" customHeight="1">
      <c r="A43" s="198"/>
      <c r="B43" s="198"/>
      <c r="C43" s="198"/>
      <c r="D43" s="198"/>
      <c r="E43" s="198"/>
      <c r="F43" s="198"/>
      <c r="G43" s="198"/>
      <c r="H43" s="198"/>
      <c r="I43" s="198"/>
      <c r="K43" s="198"/>
      <c r="L43" s="198"/>
      <c r="M43" s="198"/>
      <c r="N43" s="198"/>
      <c r="O43" s="198"/>
      <c r="P43" s="198"/>
      <c r="Q43" s="198"/>
      <c r="R43" s="198"/>
      <c r="S43" s="198"/>
      <c r="T43" s="198"/>
      <c r="U43" s="198"/>
      <c r="V43" s="198"/>
      <c r="W43" s="198"/>
    </row>
    <row r="44" spans="1:23" ht="15" customHeight="1">
      <c r="A44" s="198"/>
      <c r="B44" s="198"/>
      <c r="C44" s="198"/>
      <c r="D44" s="198"/>
      <c r="E44" s="198"/>
      <c r="F44" s="198"/>
      <c r="G44" s="198"/>
      <c r="H44" s="198"/>
      <c r="I44" s="198"/>
      <c r="K44" s="198"/>
      <c r="L44" s="198"/>
      <c r="M44" s="198"/>
      <c r="N44" s="198"/>
      <c r="O44" s="198"/>
      <c r="P44" s="198"/>
      <c r="Q44" s="198"/>
      <c r="R44" s="198"/>
      <c r="S44" s="198"/>
      <c r="T44" s="198"/>
      <c r="U44" s="198"/>
      <c r="V44" s="198"/>
      <c r="W44" s="198"/>
    </row>
    <row r="45" spans="1:23" ht="15.4" customHeight="1">
      <c r="A45" s="198"/>
      <c r="B45" s="198"/>
      <c r="C45" s="198"/>
      <c r="D45" s="198"/>
      <c r="E45" s="198"/>
      <c r="F45" s="198"/>
      <c r="G45" s="198"/>
      <c r="H45" s="198"/>
      <c r="I45" s="198"/>
      <c r="K45" s="198"/>
      <c r="L45" s="198"/>
      <c r="M45" s="198"/>
      <c r="N45" s="198"/>
      <c r="O45" s="198"/>
      <c r="P45" s="198"/>
      <c r="Q45" s="198"/>
      <c r="R45" s="198"/>
      <c r="S45" s="198"/>
      <c r="T45" s="198"/>
      <c r="U45" s="198"/>
      <c r="V45" s="198"/>
      <c r="W45" s="198"/>
    </row>
    <row r="46" spans="1:23" ht="15.4" customHeight="1">
      <c r="A46" s="198"/>
      <c r="B46" s="198"/>
      <c r="C46" s="198"/>
      <c r="D46" s="198"/>
      <c r="E46" s="198"/>
      <c r="F46" s="198"/>
      <c r="G46" s="198"/>
      <c r="H46" s="198"/>
      <c r="I46" s="198"/>
      <c r="K46" s="198"/>
      <c r="L46" s="198"/>
      <c r="M46" s="198"/>
      <c r="N46" s="198"/>
      <c r="O46" s="198"/>
      <c r="P46" s="198"/>
      <c r="Q46" s="198"/>
      <c r="R46" s="198"/>
      <c r="S46" s="198"/>
      <c r="T46" s="198"/>
      <c r="U46" s="198"/>
      <c r="V46" s="198"/>
      <c r="W46" s="198"/>
    </row>
    <row r="47" spans="1:23" ht="15.4" customHeight="1">
      <c r="A47" s="198"/>
      <c r="B47" s="198"/>
      <c r="C47" s="198"/>
      <c r="D47" s="198"/>
      <c r="E47" s="198"/>
      <c r="F47" s="198"/>
      <c r="G47" s="198"/>
      <c r="H47" s="198"/>
      <c r="I47" s="198"/>
      <c r="K47" s="198"/>
      <c r="L47" s="198"/>
      <c r="M47" s="198"/>
      <c r="N47" s="198"/>
      <c r="O47" s="198"/>
      <c r="P47" s="198"/>
      <c r="Q47" s="198"/>
      <c r="R47" s="198"/>
      <c r="S47" s="198"/>
      <c r="T47" s="198"/>
      <c r="U47" s="198"/>
      <c r="V47" s="198"/>
      <c r="W47" s="198"/>
    </row>
    <row r="48" spans="1:23" ht="15.4" customHeight="1">
      <c r="A48" s="198"/>
      <c r="B48" s="198"/>
      <c r="C48" s="198"/>
      <c r="D48" s="198"/>
      <c r="E48" s="198"/>
      <c r="F48" s="198"/>
      <c r="G48" s="198"/>
      <c r="H48" s="198"/>
      <c r="I48" s="198"/>
      <c r="K48" s="198"/>
      <c r="L48" s="198"/>
      <c r="M48" s="198"/>
      <c r="N48" s="198"/>
      <c r="O48" s="198"/>
      <c r="P48" s="198"/>
      <c r="Q48" s="198"/>
      <c r="R48" s="198"/>
      <c r="S48" s="198"/>
      <c r="T48" s="198"/>
      <c r="U48" s="198"/>
      <c r="V48" s="198"/>
      <c r="W48" s="198"/>
    </row>
    <row r="49" spans="1:23" ht="15.4" customHeight="1">
      <c r="A49" s="198"/>
      <c r="B49" s="198"/>
      <c r="C49" s="198"/>
      <c r="D49" s="198"/>
      <c r="E49" s="198"/>
      <c r="F49" s="198"/>
      <c r="G49" s="198"/>
      <c r="H49" s="198"/>
      <c r="I49" s="198"/>
      <c r="K49" s="198"/>
      <c r="L49" s="198"/>
      <c r="M49" s="198"/>
      <c r="N49" s="198"/>
      <c r="O49" s="198"/>
      <c r="P49" s="198"/>
      <c r="Q49" s="198"/>
      <c r="R49" s="198"/>
      <c r="S49" s="198"/>
      <c r="T49" s="198"/>
      <c r="U49" s="198"/>
      <c r="V49" s="198"/>
      <c r="W49" s="198"/>
    </row>
    <row r="50" spans="1:23" ht="15.4" customHeight="1">
      <c r="A50" s="198"/>
      <c r="B50" s="198"/>
      <c r="C50" s="198"/>
      <c r="D50" s="198"/>
      <c r="E50" s="198"/>
      <c r="F50" s="198"/>
      <c r="G50" s="198"/>
      <c r="H50" s="198"/>
      <c r="I50" s="198"/>
      <c r="K50" s="198"/>
      <c r="L50" s="198"/>
      <c r="M50" s="198"/>
      <c r="N50" s="198"/>
      <c r="O50" s="198"/>
      <c r="P50" s="198"/>
      <c r="Q50" s="198"/>
      <c r="R50" s="198"/>
      <c r="S50" s="198"/>
      <c r="T50" s="198"/>
      <c r="U50" s="198"/>
      <c r="V50" s="198"/>
      <c r="W50" s="198"/>
    </row>
    <row r="51" spans="1:23" ht="15.4" customHeight="1">
      <c r="A51" s="198"/>
      <c r="B51" s="198"/>
      <c r="C51" s="198"/>
      <c r="D51" s="198"/>
      <c r="E51" s="198"/>
      <c r="F51" s="198"/>
      <c r="G51" s="198"/>
      <c r="H51" s="198"/>
      <c r="I51" s="198"/>
      <c r="K51" s="198"/>
      <c r="L51" s="198"/>
      <c r="M51" s="198"/>
      <c r="N51" s="198"/>
      <c r="O51" s="198"/>
      <c r="P51" s="198"/>
      <c r="Q51" s="198"/>
      <c r="R51" s="198"/>
      <c r="S51" s="198"/>
      <c r="T51" s="198"/>
      <c r="U51" s="198"/>
      <c r="V51" s="198"/>
      <c r="W51" s="198"/>
    </row>
    <row r="52" spans="1:23" ht="15.4" customHeight="1">
      <c r="A52" s="198"/>
      <c r="B52" s="198"/>
      <c r="C52" s="198"/>
      <c r="D52" s="198"/>
      <c r="E52" s="198"/>
      <c r="F52" s="198"/>
      <c r="G52" s="198"/>
      <c r="H52" s="198"/>
      <c r="I52" s="198"/>
      <c r="K52" s="198"/>
      <c r="L52" s="198"/>
      <c r="M52" s="198"/>
      <c r="N52" s="198"/>
      <c r="O52" s="198"/>
      <c r="P52" s="198"/>
      <c r="Q52" s="198"/>
      <c r="R52" s="198"/>
      <c r="S52" s="198"/>
      <c r="T52" s="198"/>
      <c r="U52" s="198"/>
      <c r="V52" s="198"/>
      <c r="W52" s="198"/>
    </row>
    <row r="53" spans="1:23" ht="15.4" customHeight="1">
      <c r="A53" s="198"/>
      <c r="B53" s="198"/>
      <c r="C53" s="198"/>
      <c r="D53" s="198"/>
      <c r="E53" s="198"/>
      <c r="F53" s="198"/>
      <c r="G53" s="198"/>
      <c r="H53" s="198"/>
      <c r="I53" s="198"/>
      <c r="K53" s="198"/>
      <c r="L53" s="198"/>
      <c r="M53" s="198"/>
      <c r="N53" s="198"/>
      <c r="O53" s="198"/>
      <c r="P53" s="198"/>
      <c r="Q53" s="198"/>
      <c r="R53" s="198"/>
      <c r="S53" s="198"/>
      <c r="T53" s="198"/>
      <c r="U53" s="198"/>
      <c r="V53" s="198"/>
      <c r="W53" s="198"/>
    </row>
    <row r="54" spans="1:23" ht="15.4" customHeight="1">
      <c r="A54" s="198"/>
      <c r="B54" s="198"/>
      <c r="C54" s="198"/>
      <c r="D54" s="198"/>
      <c r="E54" s="198"/>
      <c r="F54" s="198"/>
      <c r="G54" s="198"/>
      <c r="H54" s="198"/>
      <c r="I54" s="198"/>
      <c r="K54" s="198"/>
      <c r="L54" s="198"/>
      <c r="M54" s="198"/>
      <c r="N54" s="198"/>
      <c r="O54" s="198"/>
      <c r="P54" s="198"/>
      <c r="Q54" s="198"/>
      <c r="R54" s="198"/>
      <c r="S54" s="198"/>
      <c r="T54" s="198"/>
      <c r="U54" s="198"/>
      <c r="V54" s="198"/>
      <c r="W54" s="198"/>
    </row>
  </sheetData>
  <mergeCells count="9">
    <mergeCell ref="B27:I27"/>
    <mergeCell ref="B29:I29"/>
    <mergeCell ref="B31:I31"/>
    <mergeCell ref="B1:I1"/>
    <mergeCell ref="B5:I5"/>
    <mergeCell ref="B16:I16"/>
    <mergeCell ref="B17:I17"/>
    <mergeCell ref="B22:I22"/>
    <mergeCell ref="B25:I25"/>
  </mergeCells>
  <pageMargins left="0.7" right="0.7" top="0.75" bottom="0.75" header="0.3" footer="0.3"/>
  <pageSetup orientation="portrait" r:id="rId1"/>
  <headerFooter>
    <oddFooter>&amp;C&amp;"Helvetica Neue,Regular"&amp;12&amp;K000000&amp;P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8F99A-479A-4935-A8DB-ED2FF49E2704}">
  <dimension ref="A1:U138"/>
  <sheetViews>
    <sheetView showGridLines="0" zoomScale="60" zoomScaleNormal="60" workbookViewId="0">
      <pane xSplit="4" ySplit="6" topLeftCell="E90" activePane="bottomRight" state="frozen"/>
      <selection pane="topRight" activeCell="E1" sqref="E1"/>
      <selection pane="bottomLeft" activeCell="A7" sqref="A7"/>
      <selection pane="bottomRight" activeCell="J103" sqref="J103"/>
    </sheetView>
  </sheetViews>
  <sheetFormatPr defaultColWidth="9.140625" defaultRowHeight="15.4" customHeight="1"/>
  <cols>
    <col min="1" max="1" width="8.5703125" style="157" customWidth="1"/>
    <col min="2" max="2" width="80.5703125" style="157" customWidth="1"/>
    <col min="3" max="3" width="28.140625" style="157" customWidth="1"/>
    <col min="4" max="4" width="6.5703125" style="157" customWidth="1"/>
    <col min="5" max="12" width="17.5703125" style="157" customWidth="1"/>
    <col min="13" max="13" width="27.42578125" style="157" customWidth="1"/>
    <col min="14" max="14" width="23.5703125" style="157" customWidth="1"/>
    <col min="15" max="15" width="25.42578125" style="157" customWidth="1"/>
    <col min="16" max="16" width="26.42578125" style="157" customWidth="1"/>
    <col min="17" max="17" width="10.85546875" style="157" customWidth="1"/>
    <col min="18" max="21" width="9.140625" style="157" customWidth="1"/>
    <col min="22" max="16384" width="9.140625" style="157"/>
  </cols>
  <sheetData>
    <row r="1" spans="1:21" ht="20.100000000000001" customHeight="1">
      <c r="A1" s="1"/>
      <c r="B1" s="493"/>
      <c r="C1" s="493"/>
      <c r="D1" s="493"/>
      <c r="E1" s="493"/>
      <c r="F1" s="493"/>
      <c r="G1" s="493"/>
      <c r="H1" s="493"/>
      <c r="I1" s="493"/>
      <c r="J1" s="493"/>
      <c r="K1" s="493"/>
      <c r="L1" s="493"/>
      <c r="M1" s="493"/>
      <c r="N1" s="493"/>
      <c r="O1" s="493"/>
      <c r="P1" s="493"/>
      <c r="Q1" s="493"/>
      <c r="R1" s="493"/>
      <c r="S1" s="493"/>
      <c r="T1" s="155"/>
      <c r="U1" s="156"/>
    </row>
    <row r="2" spans="1:21" ht="20.100000000000001" customHeight="1">
      <c r="A2" s="3"/>
      <c r="B2" s="20"/>
      <c r="C2" s="21"/>
      <c r="D2" s="22"/>
      <c r="E2" s="21"/>
      <c r="F2" s="21"/>
      <c r="G2" s="21"/>
      <c r="H2" s="506"/>
      <c r="I2" s="506"/>
      <c r="J2" s="200"/>
      <c r="K2" s="172"/>
      <c r="L2" s="172"/>
      <c r="M2" s="172"/>
      <c r="N2" s="4"/>
      <c r="O2" s="4"/>
      <c r="P2" s="4"/>
      <c r="Q2" s="4"/>
      <c r="R2" s="4"/>
      <c r="S2" s="4"/>
      <c r="T2" s="172"/>
      <c r="U2" s="29"/>
    </row>
    <row r="3" spans="1:21" ht="20.100000000000001" customHeight="1">
      <c r="A3" s="3"/>
      <c r="B3" s="23"/>
      <c r="C3" s="24"/>
      <c r="D3" s="25"/>
      <c r="E3" s="24"/>
      <c r="F3" s="24"/>
      <c r="G3" s="24"/>
      <c r="H3" s="24"/>
      <c r="I3" s="24"/>
      <c r="J3" s="24"/>
      <c r="K3" s="172"/>
      <c r="L3" s="172"/>
      <c r="M3" s="172"/>
      <c r="N3" s="26"/>
      <c r="O3" s="172"/>
      <c r="P3" s="172"/>
      <c r="Q3" s="172"/>
      <c r="R3" s="172"/>
      <c r="S3" s="172"/>
      <c r="T3" s="172"/>
      <c r="U3" s="29"/>
    </row>
    <row r="4" spans="1:21" ht="20.100000000000001" customHeight="1">
      <c r="A4" s="3"/>
      <c r="B4" s="23"/>
      <c r="C4" s="24"/>
      <c r="D4" s="25"/>
      <c r="E4" s="24"/>
      <c r="F4" s="24"/>
      <c r="G4" s="24"/>
      <c r="H4" s="24"/>
      <c r="I4" s="24"/>
      <c r="J4" s="24"/>
      <c r="K4" s="172"/>
      <c r="L4" s="172"/>
      <c r="M4" s="172"/>
      <c r="N4" s="26"/>
      <c r="O4" s="172"/>
      <c r="P4" s="172"/>
      <c r="Q4" s="172"/>
      <c r="R4" s="172"/>
      <c r="S4" s="172"/>
      <c r="T4" s="172"/>
      <c r="U4" s="29"/>
    </row>
    <row r="5" spans="1:21" ht="15" customHeight="1">
      <c r="A5" s="3"/>
      <c r="B5" s="173"/>
      <c r="C5" s="24"/>
      <c r="D5" s="25"/>
      <c r="E5" s="24"/>
      <c r="F5" s="24"/>
      <c r="G5" s="24"/>
      <c r="H5" s="24"/>
      <c r="I5" s="24"/>
      <c r="J5" s="24"/>
      <c r="K5" s="172"/>
      <c r="L5" s="172"/>
      <c r="M5" s="172"/>
      <c r="N5" s="26"/>
      <c r="O5" s="172"/>
      <c r="P5" s="172"/>
      <c r="Q5" s="172"/>
      <c r="R5" s="172"/>
      <c r="S5" s="172"/>
      <c r="T5" s="172"/>
      <c r="U5" s="29"/>
    </row>
    <row r="6" spans="1:21" ht="25.5" customHeight="1">
      <c r="A6" s="3"/>
      <c r="B6" s="201"/>
      <c r="C6" s="42" t="s">
        <v>425</v>
      </c>
      <c r="D6" s="42"/>
      <c r="E6" s="43">
        <v>2016</v>
      </c>
      <c r="F6" s="43">
        <v>2017</v>
      </c>
      <c r="G6" s="43">
        <v>2018</v>
      </c>
      <c r="H6" s="43">
        <v>2019</v>
      </c>
      <c r="I6" s="43">
        <v>2020</v>
      </c>
      <c r="J6" s="43">
        <v>2021</v>
      </c>
      <c r="K6" s="43">
        <v>2022</v>
      </c>
      <c r="L6" s="43">
        <v>2023</v>
      </c>
      <c r="M6" s="172"/>
      <c r="N6" s="172"/>
      <c r="O6" s="172"/>
      <c r="P6" s="172"/>
      <c r="Q6" s="172"/>
      <c r="R6" s="172"/>
      <c r="S6" s="172"/>
      <c r="T6" s="172"/>
      <c r="U6" s="29"/>
    </row>
    <row r="7" spans="1:21" ht="25.5" customHeight="1">
      <c r="A7" s="3"/>
      <c r="B7" s="23"/>
      <c r="C7" s="24"/>
      <c r="D7" s="25"/>
      <c r="E7" s="24"/>
      <c r="F7" s="24"/>
      <c r="G7" s="24"/>
      <c r="H7" s="24"/>
      <c r="I7" s="24"/>
      <c r="J7" s="24"/>
      <c r="K7" s="24"/>
      <c r="L7" s="24"/>
      <c r="M7" s="172"/>
      <c r="N7" s="172"/>
      <c r="O7" s="172"/>
      <c r="P7" s="172"/>
      <c r="Q7" s="172"/>
      <c r="R7" s="172"/>
      <c r="S7" s="172"/>
      <c r="T7" s="172"/>
      <c r="U7" s="29"/>
    </row>
    <row r="8" spans="1:21" ht="30" customHeight="1">
      <c r="A8" s="3"/>
      <c r="B8" s="202" t="s">
        <v>426</v>
      </c>
      <c r="C8" s="203"/>
      <c r="D8" s="204"/>
      <c r="E8" s="203"/>
      <c r="F8" s="203"/>
      <c r="G8" s="203"/>
      <c r="H8" s="203"/>
      <c r="I8" s="203"/>
      <c r="J8" s="203"/>
      <c r="K8" s="203"/>
      <c r="L8" s="203"/>
      <c r="M8" s="172"/>
      <c r="N8" s="172"/>
      <c r="O8" s="172"/>
      <c r="P8" s="172"/>
      <c r="Q8" s="172"/>
      <c r="R8" s="172"/>
      <c r="S8" s="172"/>
      <c r="T8" s="172"/>
      <c r="U8" s="29"/>
    </row>
    <row r="9" spans="1:21" ht="30" customHeight="1">
      <c r="A9" s="3"/>
      <c r="B9" s="52" t="s">
        <v>9</v>
      </c>
      <c r="C9" s="24"/>
      <c r="D9" s="25"/>
      <c r="E9" s="24"/>
      <c r="F9" s="24"/>
      <c r="G9" s="24"/>
      <c r="H9" s="24"/>
      <c r="I9" s="24"/>
      <c r="J9" s="24"/>
      <c r="K9" s="24"/>
      <c r="L9" s="24"/>
      <c r="M9" s="172"/>
      <c r="N9" s="172"/>
      <c r="O9" s="172"/>
      <c r="P9" s="172"/>
      <c r="Q9" s="172"/>
      <c r="R9" s="172"/>
      <c r="S9" s="172"/>
      <c r="T9" s="172"/>
      <c r="U9" s="29"/>
    </row>
    <row r="10" spans="1:21" ht="26.1" customHeight="1">
      <c r="A10" s="3"/>
      <c r="B10" s="205" t="s">
        <v>427</v>
      </c>
      <c r="C10" s="24"/>
      <c r="D10" s="25"/>
      <c r="E10" s="24"/>
      <c r="F10" s="24"/>
      <c r="G10" s="24"/>
      <c r="H10" s="24"/>
      <c r="I10" s="24"/>
      <c r="J10" s="24"/>
      <c r="K10" s="24"/>
      <c r="L10" s="172"/>
      <c r="M10" s="172"/>
      <c r="N10" s="172"/>
      <c r="O10" s="172"/>
      <c r="P10" s="172"/>
      <c r="Q10" s="172"/>
      <c r="R10" s="172"/>
      <c r="S10" s="172"/>
      <c r="T10" s="172"/>
      <c r="U10" s="29"/>
    </row>
    <row r="11" spans="1:21" ht="26.1" customHeight="1">
      <c r="A11" s="3"/>
      <c r="B11" s="70" t="s">
        <v>428</v>
      </c>
      <c r="C11" s="32" t="s">
        <v>28</v>
      </c>
      <c r="D11" s="45"/>
      <c r="E11" s="33">
        <v>10</v>
      </c>
      <c r="F11" s="33">
        <v>10</v>
      </c>
      <c r="G11" s="33">
        <v>10</v>
      </c>
      <c r="H11" s="33">
        <v>10</v>
      </c>
      <c r="I11" s="33">
        <v>10</v>
      </c>
      <c r="J11" s="24">
        <v>10</v>
      </c>
      <c r="K11" s="24">
        <v>10</v>
      </c>
      <c r="L11" s="24">
        <v>10</v>
      </c>
      <c r="M11" s="172"/>
      <c r="N11" s="172"/>
      <c r="O11" s="172"/>
      <c r="P11" s="172"/>
      <c r="Q11" s="172"/>
      <c r="R11" s="172"/>
      <c r="S11" s="172"/>
      <c r="T11" s="172"/>
      <c r="U11" s="29"/>
    </row>
    <row r="12" spans="1:21" ht="26.1" customHeight="1">
      <c r="A12" s="3"/>
      <c r="B12" s="38" t="s">
        <v>429</v>
      </c>
      <c r="C12" s="32" t="s">
        <v>28</v>
      </c>
      <c r="D12" s="45"/>
      <c r="E12" s="33">
        <v>3</v>
      </c>
      <c r="F12" s="33">
        <v>2</v>
      </c>
      <c r="G12" s="33">
        <v>3</v>
      </c>
      <c r="H12" s="33">
        <v>3</v>
      </c>
      <c r="I12" s="33">
        <v>3</v>
      </c>
      <c r="J12" s="24">
        <v>2</v>
      </c>
      <c r="K12" s="24">
        <v>1</v>
      </c>
      <c r="L12" s="24">
        <v>1</v>
      </c>
      <c r="M12" s="172"/>
      <c r="N12" s="172"/>
      <c r="O12" s="172"/>
      <c r="P12" s="172"/>
      <c r="Q12" s="172"/>
      <c r="R12" s="172"/>
      <c r="S12" s="172"/>
      <c r="T12" s="172"/>
      <c r="U12" s="29"/>
    </row>
    <row r="13" spans="1:21" ht="26.1" customHeight="1">
      <c r="A13" s="3"/>
      <c r="B13" s="38" t="s">
        <v>430</v>
      </c>
      <c r="C13" s="32" t="s">
        <v>28</v>
      </c>
      <c r="D13" s="45"/>
      <c r="E13" s="33">
        <v>2</v>
      </c>
      <c r="F13" s="33">
        <v>3</v>
      </c>
      <c r="G13" s="33">
        <v>3</v>
      </c>
      <c r="H13" s="33">
        <v>3</v>
      </c>
      <c r="I13" s="33">
        <v>3</v>
      </c>
      <c r="J13" s="24">
        <v>3</v>
      </c>
      <c r="K13" s="24">
        <v>4</v>
      </c>
      <c r="L13" s="24">
        <v>4</v>
      </c>
      <c r="M13" s="172"/>
      <c r="N13" s="172"/>
      <c r="O13" s="172"/>
      <c r="P13" s="172"/>
      <c r="Q13" s="172"/>
      <c r="R13" s="172"/>
      <c r="S13" s="172"/>
      <c r="T13" s="172"/>
      <c r="U13" s="29"/>
    </row>
    <row r="14" spans="1:21" ht="26.1" customHeight="1">
      <c r="A14" s="3"/>
      <c r="B14" s="38" t="s">
        <v>431</v>
      </c>
      <c r="C14" s="32" t="s">
        <v>28</v>
      </c>
      <c r="D14" s="45"/>
      <c r="E14" s="33">
        <v>5</v>
      </c>
      <c r="F14" s="33">
        <v>5</v>
      </c>
      <c r="G14" s="33">
        <v>4</v>
      </c>
      <c r="H14" s="33">
        <v>4</v>
      </c>
      <c r="I14" s="33">
        <v>4</v>
      </c>
      <c r="J14" s="24">
        <v>5</v>
      </c>
      <c r="K14" s="24">
        <v>5</v>
      </c>
      <c r="L14" s="24">
        <v>5</v>
      </c>
      <c r="M14" s="172"/>
      <c r="N14" s="172"/>
      <c r="O14" s="172"/>
      <c r="P14" s="172"/>
      <c r="Q14" s="172"/>
      <c r="R14" s="172"/>
      <c r="S14" s="172"/>
      <c r="T14" s="172"/>
      <c r="U14" s="29"/>
    </row>
    <row r="15" spans="1:21" ht="26.1" customHeight="1">
      <c r="A15" s="3"/>
      <c r="B15" s="85" t="s">
        <v>394</v>
      </c>
      <c r="C15" s="35" t="s">
        <v>15</v>
      </c>
      <c r="D15" s="48"/>
      <c r="E15" s="36">
        <v>16</v>
      </c>
      <c r="F15" s="36">
        <v>15</v>
      </c>
      <c r="G15" s="36">
        <v>15</v>
      </c>
      <c r="H15" s="36">
        <v>17</v>
      </c>
      <c r="I15" s="36">
        <v>16</v>
      </c>
      <c r="J15" s="36">
        <v>16</v>
      </c>
      <c r="K15" s="36">
        <v>13</v>
      </c>
      <c r="L15" s="36">
        <v>18</v>
      </c>
      <c r="M15" s="172"/>
      <c r="N15" s="172"/>
      <c r="O15" s="172"/>
      <c r="P15" s="172"/>
      <c r="Q15" s="172"/>
      <c r="R15" s="172"/>
      <c r="S15" s="172"/>
      <c r="T15" s="172"/>
      <c r="U15" s="29"/>
    </row>
    <row r="16" spans="1:21" ht="26.1" customHeight="1">
      <c r="A16" s="3"/>
      <c r="B16" s="38" t="s">
        <v>432</v>
      </c>
      <c r="C16" s="32" t="s">
        <v>15</v>
      </c>
      <c r="D16" s="45"/>
      <c r="E16" s="224" t="s">
        <v>11</v>
      </c>
      <c r="F16" s="224" t="s">
        <v>11</v>
      </c>
      <c r="G16" s="33">
        <v>7</v>
      </c>
      <c r="H16" s="224" t="s">
        <v>959</v>
      </c>
      <c r="I16" s="33">
        <v>4</v>
      </c>
      <c r="J16" s="24">
        <v>7</v>
      </c>
      <c r="K16" s="24">
        <v>7</v>
      </c>
      <c r="L16" s="24">
        <v>6</v>
      </c>
      <c r="M16" s="172"/>
      <c r="N16" s="172"/>
      <c r="O16" s="172"/>
      <c r="P16" s="172"/>
      <c r="Q16" s="172"/>
      <c r="R16" s="172"/>
      <c r="S16" s="172"/>
      <c r="T16" s="172"/>
      <c r="U16" s="29"/>
    </row>
    <row r="17" spans="1:21" ht="26.1" customHeight="1">
      <c r="A17" s="3"/>
      <c r="B17" s="38" t="s">
        <v>433</v>
      </c>
      <c r="C17" s="32" t="s">
        <v>15</v>
      </c>
      <c r="D17" s="45"/>
      <c r="E17" s="224" t="s">
        <v>11</v>
      </c>
      <c r="F17" s="224" t="s">
        <v>11</v>
      </c>
      <c r="G17" s="33">
        <v>8</v>
      </c>
      <c r="H17" s="224" t="s">
        <v>957</v>
      </c>
      <c r="I17" s="33">
        <v>12</v>
      </c>
      <c r="J17" s="24">
        <v>9</v>
      </c>
      <c r="K17" s="24">
        <v>6</v>
      </c>
      <c r="L17" s="24">
        <v>6</v>
      </c>
      <c r="M17" s="172"/>
      <c r="N17" s="172"/>
      <c r="O17" s="172"/>
      <c r="P17" s="172"/>
      <c r="Q17" s="172"/>
      <c r="R17" s="172"/>
      <c r="S17" s="172"/>
      <c r="T17" s="172"/>
      <c r="U17" s="29"/>
    </row>
    <row r="18" spans="1:21" ht="26.1" customHeight="1">
      <c r="A18" s="3"/>
      <c r="B18" s="205" t="s">
        <v>434</v>
      </c>
      <c r="C18" s="53"/>
      <c r="D18" s="48"/>
      <c r="E18" s="469"/>
      <c r="F18" s="49"/>
      <c r="G18" s="49"/>
      <c r="H18" s="78"/>
      <c r="I18" s="78"/>
      <c r="J18" s="24"/>
      <c r="K18" s="24"/>
      <c r="L18" s="172"/>
      <c r="M18" s="172"/>
      <c r="N18" s="172"/>
      <c r="O18" s="172"/>
      <c r="P18" s="172"/>
      <c r="Q18" s="172"/>
      <c r="R18" s="172"/>
      <c r="S18" s="172"/>
      <c r="T18" s="172"/>
      <c r="U18" s="29"/>
    </row>
    <row r="19" spans="1:21" ht="26.1" customHeight="1">
      <c r="A19" s="3"/>
      <c r="B19" s="70" t="s">
        <v>395</v>
      </c>
      <c r="C19" s="32" t="s">
        <v>28</v>
      </c>
      <c r="D19" s="45"/>
      <c r="E19" s="115">
        <v>2</v>
      </c>
      <c r="F19" s="33">
        <v>2</v>
      </c>
      <c r="G19" s="33">
        <v>2</v>
      </c>
      <c r="H19" s="33">
        <v>2</v>
      </c>
      <c r="I19" s="33">
        <v>2</v>
      </c>
      <c r="J19" s="24">
        <v>2</v>
      </c>
      <c r="K19" s="24">
        <v>2</v>
      </c>
      <c r="L19" s="24">
        <v>2</v>
      </c>
      <c r="M19" s="172"/>
      <c r="N19" s="172"/>
      <c r="O19" s="172"/>
      <c r="P19" s="172"/>
      <c r="Q19" s="172"/>
      <c r="R19" s="172"/>
      <c r="S19" s="172"/>
      <c r="T19" s="172"/>
      <c r="U19" s="29"/>
    </row>
    <row r="20" spans="1:21" ht="26.1" customHeight="1">
      <c r="A20" s="3"/>
      <c r="B20" s="70" t="s">
        <v>435</v>
      </c>
      <c r="C20" s="32" t="s">
        <v>18</v>
      </c>
      <c r="D20" s="45"/>
      <c r="E20" s="115">
        <v>20</v>
      </c>
      <c r="F20" s="33">
        <v>20</v>
      </c>
      <c r="G20" s="33">
        <v>20</v>
      </c>
      <c r="H20" s="33">
        <v>20</v>
      </c>
      <c r="I20" s="33">
        <v>20</v>
      </c>
      <c r="J20" s="33">
        <v>20</v>
      </c>
      <c r="K20" s="33">
        <v>20</v>
      </c>
      <c r="L20" s="33">
        <v>20</v>
      </c>
      <c r="M20" s="172"/>
      <c r="N20" s="172"/>
      <c r="O20" s="172"/>
      <c r="P20" s="172"/>
      <c r="Q20" s="172"/>
      <c r="R20" s="172"/>
      <c r="S20" s="172"/>
      <c r="T20" s="172"/>
      <c r="U20" s="29"/>
    </row>
    <row r="21" spans="1:21" ht="26.1" customHeight="1">
      <c r="A21" s="3"/>
      <c r="B21" s="70" t="s">
        <v>397</v>
      </c>
      <c r="C21" s="32" t="s">
        <v>28</v>
      </c>
      <c r="D21" s="45"/>
      <c r="E21" s="115">
        <v>2</v>
      </c>
      <c r="F21" s="33">
        <v>2</v>
      </c>
      <c r="G21" s="33">
        <v>2</v>
      </c>
      <c r="H21" s="33">
        <v>2</v>
      </c>
      <c r="I21" s="33">
        <v>2</v>
      </c>
      <c r="J21" s="24">
        <v>2</v>
      </c>
      <c r="K21" s="24">
        <v>0</v>
      </c>
      <c r="L21" s="24">
        <v>0</v>
      </c>
      <c r="M21" s="172"/>
      <c r="N21" s="172"/>
      <c r="O21" s="172"/>
      <c r="P21" s="172"/>
      <c r="Q21" s="172"/>
      <c r="R21" s="172"/>
      <c r="S21" s="172"/>
      <c r="T21" s="172"/>
      <c r="U21" s="29"/>
    </row>
    <row r="22" spans="1:21" ht="26.1" customHeight="1">
      <c r="A22" s="3"/>
      <c r="B22" s="70" t="s">
        <v>436</v>
      </c>
      <c r="C22" s="32" t="s">
        <v>18</v>
      </c>
      <c r="D22" s="45"/>
      <c r="E22" s="115">
        <v>20</v>
      </c>
      <c r="F22" s="33">
        <v>20</v>
      </c>
      <c r="G22" s="33">
        <v>20</v>
      </c>
      <c r="H22" s="33">
        <v>20</v>
      </c>
      <c r="I22" s="33">
        <v>20</v>
      </c>
      <c r="J22" s="33">
        <v>20</v>
      </c>
      <c r="K22" s="33">
        <v>0</v>
      </c>
      <c r="L22" s="33">
        <v>0</v>
      </c>
      <c r="M22" s="172"/>
      <c r="N22" s="172"/>
      <c r="O22" s="172"/>
      <c r="P22" s="172"/>
      <c r="Q22" s="172"/>
      <c r="R22" s="172"/>
      <c r="S22" s="172"/>
      <c r="T22" s="172"/>
      <c r="U22" s="29"/>
    </row>
    <row r="23" spans="1:21" ht="26.1" customHeight="1">
      <c r="A23" s="3"/>
      <c r="B23" s="205" t="s">
        <v>398</v>
      </c>
      <c r="C23" s="46"/>
      <c r="D23" s="45"/>
      <c r="E23" s="140"/>
      <c r="F23" s="37"/>
      <c r="G23" s="37"/>
      <c r="H23" s="24"/>
      <c r="I23" s="24"/>
      <c r="J23" s="24"/>
      <c r="K23" s="24"/>
      <c r="L23" s="172"/>
      <c r="M23" s="172"/>
      <c r="N23" s="172"/>
      <c r="O23" s="172"/>
      <c r="P23" s="172"/>
      <c r="Q23" s="172"/>
      <c r="R23" s="172"/>
      <c r="S23" s="172"/>
      <c r="T23" s="172"/>
      <c r="U23" s="29"/>
    </row>
    <row r="24" spans="1:21" ht="26.1" customHeight="1">
      <c r="A24" s="3"/>
      <c r="B24" s="38" t="s">
        <v>437</v>
      </c>
      <c r="C24" s="32" t="s">
        <v>28</v>
      </c>
      <c r="D24" s="45"/>
      <c r="E24" s="115">
        <v>2</v>
      </c>
      <c r="F24" s="33">
        <v>0</v>
      </c>
      <c r="G24" s="33">
        <v>0</v>
      </c>
      <c r="H24" s="33">
        <v>1</v>
      </c>
      <c r="I24" s="33">
        <v>1</v>
      </c>
      <c r="J24" s="206">
        <v>0</v>
      </c>
      <c r="K24" s="107">
        <v>0</v>
      </c>
      <c r="L24" s="107">
        <v>0</v>
      </c>
      <c r="M24" s="172"/>
      <c r="N24" s="172"/>
      <c r="O24" s="172"/>
      <c r="P24" s="172"/>
      <c r="Q24" s="172"/>
      <c r="R24" s="172"/>
      <c r="S24" s="172"/>
      <c r="T24" s="172"/>
      <c r="U24" s="29"/>
    </row>
    <row r="25" spans="1:21" ht="26.1" customHeight="1">
      <c r="A25" s="3"/>
      <c r="B25" s="38" t="s">
        <v>438</v>
      </c>
      <c r="C25" s="32" t="s">
        <v>28</v>
      </c>
      <c r="D25" s="45"/>
      <c r="E25" s="115">
        <v>6</v>
      </c>
      <c r="F25" s="33">
        <v>8</v>
      </c>
      <c r="G25" s="33">
        <v>5</v>
      </c>
      <c r="H25" s="33">
        <v>5</v>
      </c>
      <c r="I25" s="33">
        <v>3</v>
      </c>
      <c r="J25" s="206">
        <v>6</v>
      </c>
      <c r="K25" s="107">
        <v>1</v>
      </c>
      <c r="L25" s="107">
        <v>1</v>
      </c>
      <c r="M25" s="172"/>
      <c r="N25" s="172"/>
      <c r="O25" s="172"/>
      <c r="P25" s="172"/>
      <c r="Q25" s="172"/>
      <c r="R25" s="172"/>
      <c r="S25" s="172"/>
      <c r="T25" s="172"/>
      <c r="U25" s="29"/>
    </row>
    <row r="26" spans="1:21" ht="26.1" customHeight="1">
      <c r="A26" s="3"/>
      <c r="B26" s="38" t="s">
        <v>30</v>
      </c>
      <c r="C26" s="32" t="s">
        <v>28</v>
      </c>
      <c r="D26" s="45"/>
      <c r="E26" s="115">
        <v>2</v>
      </c>
      <c r="F26" s="33">
        <v>2</v>
      </c>
      <c r="G26" s="33">
        <v>5</v>
      </c>
      <c r="H26" s="33">
        <v>4</v>
      </c>
      <c r="I26" s="33">
        <v>6</v>
      </c>
      <c r="J26" s="107">
        <v>4</v>
      </c>
      <c r="K26" s="107">
        <v>9</v>
      </c>
      <c r="L26" s="107">
        <v>9</v>
      </c>
      <c r="M26" s="172"/>
      <c r="N26" s="172"/>
      <c r="O26" s="172"/>
      <c r="P26" s="172"/>
      <c r="Q26" s="172"/>
      <c r="R26" s="172"/>
      <c r="S26" s="172"/>
      <c r="T26" s="172"/>
      <c r="U26" s="29"/>
    </row>
    <row r="27" spans="1:21" ht="26.1" customHeight="1">
      <c r="A27" s="3"/>
      <c r="B27" s="70" t="s">
        <v>439</v>
      </c>
      <c r="C27" s="32" t="s">
        <v>440</v>
      </c>
      <c r="D27" s="48"/>
      <c r="E27" s="115">
        <v>38</v>
      </c>
      <c r="F27" s="33">
        <v>40</v>
      </c>
      <c r="G27" s="33">
        <v>41</v>
      </c>
      <c r="H27" s="33">
        <v>37</v>
      </c>
      <c r="I27" s="33">
        <v>38</v>
      </c>
      <c r="J27" s="152" t="s">
        <v>970</v>
      </c>
      <c r="K27" s="152" t="s">
        <v>981</v>
      </c>
      <c r="L27" s="152" t="s">
        <v>970</v>
      </c>
      <c r="M27" s="172"/>
      <c r="N27" s="172"/>
      <c r="O27" s="172"/>
      <c r="P27" s="172"/>
      <c r="Q27" s="172"/>
      <c r="R27" s="172"/>
      <c r="S27" s="172"/>
      <c r="T27" s="172"/>
      <c r="U27" s="29"/>
    </row>
    <row r="28" spans="1:21" ht="26.1" customHeight="1">
      <c r="A28" s="3"/>
      <c r="B28" s="70" t="s">
        <v>441</v>
      </c>
      <c r="C28" s="32" t="s">
        <v>440</v>
      </c>
      <c r="D28" s="45"/>
      <c r="E28" s="115">
        <v>68</v>
      </c>
      <c r="F28" s="33">
        <v>69</v>
      </c>
      <c r="G28" s="33">
        <v>70</v>
      </c>
      <c r="H28" s="33">
        <v>71</v>
      </c>
      <c r="I28" s="33">
        <v>72</v>
      </c>
      <c r="J28" s="152" t="s">
        <v>971</v>
      </c>
      <c r="K28" s="152" t="s">
        <v>982</v>
      </c>
      <c r="L28" s="152" t="s">
        <v>983</v>
      </c>
      <c r="M28" s="172"/>
      <c r="N28" s="172"/>
      <c r="O28" s="172"/>
      <c r="P28" s="172"/>
      <c r="Q28" s="172"/>
      <c r="R28" s="172"/>
      <c r="S28" s="172"/>
      <c r="T28" s="172"/>
      <c r="U28" s="29"/>
    </row>
    <row r="29" spans="1:21" ht="26.1" customHeight="1">
      <c r="A29" s="3"/>
      <c r="B29" s="70" t="s">
        <v>442</v>
      </c>
      <c r="C29" s="32" t="s">
        <v>440</v>
      </c>
      <c r="D29" s="45"/>
      <c r="E29" s="115">
        <v>48</v>
      </c>
      <c r="F29" s="33">
        <v>50</v>
      </c>
      <c r="G29" s="33">
        <v>51</v>
      </c>
      <c r="H29" s="33">
        <v>49</v>
      </c>
      <c r="I29" s="33">
        <v>50</v>
      </c>
      <c r="J29" s="451">
        <v>53.6</v>
      </c>
      <c r="K29" s="207">
        <v>57</v>
      </c>
      <c r="L29" s="451">
        <v>57.5</v>
      </c>
      <c r="M29" s="172"/>
      <c r="N29" s="172"/>
      <c r="O29" s="172"/>
      <c r="P29" s="172"/>
      <c r="Q29" s="172"/>
      <c r="R29" s="172"/>
      <c r="S29" s="172"/>
      <c r="T29" s="172"/>
      <c r="U29" s="29"/>
    </row>
    <row r="30" spans="1:21" ht="26.1" customHeight="1">
      <c r="A30" s="3"/>
      <c r="B30" s="208" t="s">
        <v>399</v>
      </c>
      <c r="C30" s="23"/>
      <c r="D30" s="45"/>
      <c r="E30" s="140"/>
      <c r="F30" s="37"/>
      <c r="G30" s="37"/>
      <c r="H30" s="37"/>
      <c r="I30" s="37"/>
      <c r="J30" s="207"/>
      <c r="K30" s="24"/>
      <c r="L30" s="172"/>
      <c r="M30" s="172"/>
      <c r="N30" s="172"/>
      <c r="O30" s="172"/>
      <c r="P30" s="172"/>
      <c r="Q30" s="172"/>
      <c r="R30" s="172"/>
      <c r="S30" s="172"/>
      <c r="T30" s="172"/>
      <c r="U30" s="29"/>
    </row>
    <row r="31" spans="1:21" ht="26.1" customHeight="1">
      <c r="A31" s="3"/>
      <c r="B31" s="38" t="s">
        <v>443</v>
      </c>
      <c r="C31" s="32" t="s">
        <v>28</v>
      </c>
      <c r="D31" s="48"/>
      <c r="E31" s="115">
        <v>6</v>
      </c>
      <c r="F31" s="33">
        <v>6</v>
      </c>
      <c r="G31" s="33">
        <v>2</v>
      </c>
      <c r="H31" s="33">
        <v>3</v>
      </c>
      <c r="I31" s="33">
        <v>3</v>
      </c>
      <c r="J31" s="224" t="s">
        <v>958</v>
      </c>
      <c r="K31" s="207">
        <v>7</v>
      </c>
      <c r="L31" s="207">
        <v>7</v>
      </c>
      <c r="M31" s="172"/>
      <c r="N31" s="172"/>
      <c r="O31" s="172"/>
      <c r="P31" s="172"/>
      <c r="Q31" s="172"/>
      <c r="R31" s="172"/>
      <c r="S31" s="172"/>
      <c r="T31" s="172"/>
      <c r="U31" s="29"/>
    </row>
    <row r="32" spans="1:21" ht="26.1" customHeight="1">
      <c r="A32" s="3"/>
      <c r="B32" s="38" t="s">
        <v>444</v>
      </c>
      <c r="C32" s="32" t="s">
        <v>28</v>
      </c>
      <c r="D32" s="45"/>
      <c r="E32" s="115">
        <v>2</v>
      </c>
      <c r="F32" s="33">
        <v>2</v>
      </c>
      <c r="G32" s="33">
        <v>6</v>
      </c>
      <c r="H32" s="33">
        <v>5</v>
      </c>
      <c r="I32" s="33">
        <v>4</v>
      </c>
      <c r="J32" s="224" t="s">
        <v>956</v>
      </c>
      <c r="K32" s="207">
        <v>2</v>
      </c>
      <c r="L32" s="207">
        <v>2</v>
      </c>
      <c r="M32" s="172"/>
      <c r="N32" s="172"/>
      <c r="O32" s="172"/>
      <c r="P32" s="172"/>
      <c r="Q32" s="172"/>
      <c r="R32" s="172"/>
      <c r="S32" s="172"/>
      <c r="T32" s="172"/>
      <c r="U32" s="29"/>
    </row>
    <row r="33" spans="1:21" ht="26.1" customHeight="1">
      <c r="A33" s="3"/>
      <c r="B33" s="38" t="s">
        <v>445</v>
      </c>
      <c r="C33" s="32" t="s">
        <v>28</v>
      </c>
      <c r="D33" s="45"/>
      <c r="E33" s="115">
        <v>1</v>
      </c>
      <c r="F33" s="33">
        <v>1</v>
      </c>
      <c r="G33" s="33">
        <v>1</v>
      </c>
      <c r="H33" s="33">
        <v>1</v>
      </c>
      <c r="I33" s="33">
        <v>2</v>
      </c>
      <c r="J33" s="224" t="s">
        <v>961</v>
      </c>
      <c r="K33" s="207">
        <v>0</v>
      </c>
      <c r="L33" s="207">
        <v>0</v>
      </c>
      <c r="M33" s="172"/>
      <c r="N33" s="172"/>
      <c r="O33" s="172"/>
      <c r="P33" s="172"/>
      <c r="Q33" s="172"/>
      <c r="R33" s="172"/>
      <c r="S33" s="172"/>
      <c r="T33" s="172"/>
      <c r="U33" s="29"/>
    </row>
    <row r="34" spans="1:21" ht="26.1" customHeight="1">
      <c r="A34" s="3"/>
      <c r="B34" s="38" t="s">
        <v>446</v>
      </c>
      <c r="C34" s="32" t="s">
        <v>28</v>
      </c>
      <c r="D34" s="45"/>
      <c r="E34" s="115">
        <v>1</v>
      </c>
      <c r="F34" s="33">
        <v>1</v>
      </c>
      <c r="G34" s="33">
        <v>1</v>
      </c>
      <c r="H34" s="33">
        <v>1</v>
      </c>
      <c r="I34" s="33">
        <v>1</v>
      </c>
      <c r="J34" s="224" t="s">
        <v>656</v>
      </c>
      <c r="K34" s="207">
        <v>1</v>
      </c>
      <c r="L34" s="207">
        <v>1</v>
      </c>
      <c r="M34" s="172"/>
      <c r="N34" s="172"/>
      <c r="O34" s="172"/>
      <c r="P34" s="172"/>
      <c r="Q34" s="172"/>
      <c r="R34" s="172"/>
      <c r="S34" s="172"/>
      <c r="T34" s="172"/>
      <c r="U34" s="29"/>
    </row>
    <row r="35" spans="1:21" ht="26.1" customHeight="1">
      <c r="A35" s="3"/>
      <c r="B35" s="70" t="s">
        <v>447</v>
      </c>
      <c r="C35" s="32" t="s">
        <v>440</v>
      </c>
      <c r="D35" s="45"/>
      <c r="E35" s="224" t="s">
        <v>11</v>
      </c>
      <c r="F35" s="224" t="s">
        <v>11</v>
      </c>
      <c r="G35" s="224" t="s">
        <v>11</v>
      </c>
      <c r="H35" s="224" t="s">
        <v>11</v>
      </c>
      <c r="I35" s="84">
        <v>8.1999999999999993</v>
      </c>
      <c r="J35" s="84">
        <v>6.6</v>
      </c>
      <c r="K35" s="207">
        <v>5</v>
      </c>
      <c r="L35" s="451">
        <v>5.8</v>
      </c>
      <c r="M35" s="172"/>
      <c r="N35" s="172"/>
      <c r="O35" s="172"/>
      <c r="P35" s="172"/>
      <c r="Q35" s="172"/>
      <c r="R35" s="172"/>
      <c r="S35" s="172"/>
      <c r="T35" s="172"/>
      <c r="U35" s="29"/>
    </row>
    <row r="36" spans="1:21" ht="26.1" customHeight="1">
      <c r="A36" s="3"/>
      <c r="B36" s="70" t="s">
        <v>448</v>
      </c>
      <c r="C36" s="32" t="s">
        <v>440</v>
      </c>
      <c r="D36" s="45"/>
      <c r="E36" s="115">
        <v>1</v>
      </c>
      <c r="F36" s="33">
        <v>1</v>
      </c>
      <c r="G36" s="33">
        <v>1</v>
      </c>
      <c r="H36" s="33">
        <v>1</v>
      </c>
      <c r="I36" s="33">
        <v>1</v>
      </c>
      <c r="J36" s="33">
        <v>1</v>
      </c>
      <c r="K36" s="33">
        <v>1</v>
      </c>
      <c r="L36" s="33">
        <v>1</v>
      </c>
      <c r="M36" s="172"/>
      <c r="N36" s="172"/>
      <c r="O36" s="172"/>
      <c r="P36" s="172"/>
      <c r="Q36" s="172"/>
      <c r="R36" s="172"/>
      <c r="S36" s="172"/>
      <c r="T36" s="172"/>
      <c r="U36" s="29"/>
    </row>
    <row r="37" spans="1:21" ht="26.1" customHeight="1">
      <c r="A37" s="3"/>
      <c r="B37" s="70" t="s">
        <v>449</v>
      </c>
      <c r="C37" s="32" t="s">
        <v>18</v>
      </c>
      <c r="D37" s="45"/>
      <c r="E37" s="115">
        <v>100</v>
      </c>
      <c r="F37" s="33">
        <v>100</v>
      </c>
      <c r="G37" s="33">
        <v>100</v>
      </c>
      <c r="H37" s="33">
        <v>100</v>
      </c>
      <c r="I37" s="33">
        <v>100</v>
      </c>
      <c r="J37" s="33">
        <v>100</v>
      </c>
      <c r="K37" s="33">
        <v>100</v>
      </c>
      <c r="L37" s="33">
        <v>100</v>
      </c>
      <c r="M37" s="172"/>
      <c r="N37" s="172"/>
      <c r="O37" s="172"/>
      <c r="P37" s="172"/>
      <c r="Q37" s="172"/>
      <c r="R37" s="172"/>
      <c r="S37" s="172"/>
      <c r="T37" s="172"/>
      <c r="U37" s="29"/>
    </row>
    <row r="38" spans="1:21" ht="26.1" customHeight="1">
      <c r="A38" s="3"/>
      <c r="B38" s="209" t="s">
        <v>450</v>
      </c>
      <c r="C38" s="46"/>
      <c r="D38" s="45"/>
      <c r="E38" s="140"/>
      <c r="F38" s="37"/>
      <c r="G38" s="37"/>
      <c r="H38" s="37"/>
      <c r="I38" s="37"/>
      <c r="J38" s="24"/>
      <c r="K38" s="24"/>
      <c r="L38" s="172"/>
      <c r="M38" s="172"/>
      <c r="N38" s="172"/>
      <c r="O38" s="172"/>
      <c r="P38" s="172"/>
      <c r="Q38" s="172"/>
      <c r="R38" s="172"/>
      <c r="S38" s="172"/>
      <c r="T38" s="172"/>
      <c r="U38" s="29"/>
    </row>
    <row r="39" spans="1:21" ht="26.1" customHeight="1">
      <c r="A39" s="3"/>
      <c r="B39" s="38" t="s">
        <v>451</v>
      </c>
      <c r="C39" s="32" t="s">
        <v>15</v>
      </c>
      <c r="D39" s="172"/>
      <c r="E39" s="115">
        <v>12</v>
      </c>
      <c r="F39" s="33">
        <v>12</v>
      </c>
      <c r="G39" s="33">
        <v>12</v>
      </c>
      <c r="H39" s="33">
        <v>9</v>
      </c>
      <c r="I39" s="33">
        <v>7</v>
      </c>
      <c r="J39" s="152" t="s">
        <v>974</v>
      </c>
      <c r="K39" s="207">
        <v>6</v>
      </c>
      <c r="L39" s="207">
        <v>8</v>
      </c>
      <c r="M39" s="172"/>
      <c r="N39" s="172"/>
      <c r="O39" s="172"/>
      <c r="P39" s="172"/>
      <c r="Q39" s="172"/>
      <c r="R39" s="172"/>
      <c r="S39" s="172"/>
      <c r="T39" s="172"/>
      <c r="U39" s="29"/>
    </row>
    <row r="40" spans="1:21" ht="26.1" customHeight="1">
      <c r="A40" s="3"/>
      <c r="B40" s="38" t="s">
        <v>452</v>
      </c>
      <c r="C40" s="32" t="s">
        <v>28</v>
      </c>
      <c r="D40" s="172"/>
      <c r="E40" s="115">
        <v>3</v>
      </c>
      <c r="F40" s="33">
        <v>3</v>
      </c>
      <c r="G40" s="33">
        <v>4</v>
      </c>
      <c r="H40" s="33">
        <v>3</v>
      </c>
      <c r="I40" s="33">
        <v>3</v>
      </c>
      <c r="J40" s="152" t="s">
        <v>963</v>
      </c>
      <c r="K40" s="224" t="s">
        <v>956</v>
      </c>
      <c r="L40" s="169" t="s">
        <v>956</v>
      </c>
      <c r="M40" s="172"/>
      <c r="N40" s="172"/>
      <c r="O40" s="172"/>
      <c r="P40" s="172"/>
      <c r="Q40" s="172"/>
      <c r="R40" s="172"/>
      <c r="S40" s="172"/>
      <c r="T40" s="172"/>
      <c r="U40" s="29"/>
    </row>
    <row r="41" spans="1:21" ht="26.1" customHeight="1">
      <c r="A41" s="3"/>
      <c r="B41" s="38" t="s">
        <v>431</v>
      </c>
      <c r="C41" s="32" t="s">
        <v>28</v>
      </c>
      <c r="D41" s="172"/>
      <c r="E41" s="115">
        <v>3</v>
      </c>
      <c r="F41" s="33">
        <v>3</v>
      </c>
      <c r="G41" s="33">
        <v>4</v>
      </c>
      <c r="H41" s="33">
        <v>3</v>
      </c>
      <c r="I41" s="33">
        <v>3</v>
      </c>
      <c r="J41" s="152" t="s">
        <v>963</v>
      </c>
      <c r="K41" s="224" t="s">
        <v>956</v>
      </c>
      <c r="L41" s="169" t="s">
        <v>956</v>
      </c>
      <c r="M41" s="172"/>
      <c r="N41" s="172"/>
      <c r="O41" s="172"/>
      <c r="P41" s="172"/>
      <c r="Q41" s="172"/>
      <c r="R41" s="172"/>
      <c r="S41" s="172"/>
      <c r="T41" s="172"/>
      <c r="U41" s="29"/>
    </row>
    <row r="42" spans="1:21" ht="26.1" customHeight="1">
      <c r="A42" s="3"/>
      <c r="B42" s="38" t="s">
        <v>453</v>
      </c>
      <c r="C42" s="32" t="s">
        <v>18</v>
      </c>
      <c r="D42" s="172"/>
      <c r="E42" s="115">
        <v>100</v>
      </c>
      <c r="F42" s="33">
        <v>100</v>
      </c>
      <c r="G42" s="33">
        <v>100</v>
      </c>
      <c r="H42" s="33">
        <v>100</v>
      </c>
      <c r="I42" s="33">
        <v>100</v>
      </c>
      <c r="J42" s="152" t="s">
        <v>790</v>
      </c>
      <c r="K42" s="207">
        <v>100</v>
      </c>
      <c r="L42" s="207">
        <v>100</v>
      </c>
      <c r="M42" s="172"/>
      <c r="N42" s="172"/>
      <c r="O42" s="172"/>
      <c r="P42" s="172"/>
      <c r="Q42" s="172"/>
      <c r="R42" s="172"/>
      <c r="S42" s="172"/>
      <c r="T42" s="172"/>
      <c r="U42" s="29"/>
    </row>
    <row r="43" spans="1:21" ht="26.1" customHeight="1">
      <c r="A43" s="3"/>
      <c r="B43" s="38" t="s">
        <v>454</v>
      </c>
      <c r="C43" s="32" t="s">
        <v>455</v>
      </c>
      <c r="D43" s="172"/>
      <c r="E43" s="224" t="s">
        <v>456</v>
      </c>
      <c r="F43" s="32" t="s">
        <v>456</v>
      </c>
      <c r="G43" s="32" t="s">
        <v>456</v>
      </c>
      <c r="H43" s="32" t="s">
        <v>456</v>
      </c>
      <c r="I43" s="32" t="s">
        <v>456</v>
      </c>
      <c r="J43" s="152" t="s">
        <v>456</v>
      </c>
      <c r="K43" s="207" t="s">
        <v>456</v>
      </c>
      <c r="L43" s="207" t="s">
        <v>456</v>
      </c>
      <c r="M43" s="172"/>
      <c r="N43" s="172"/>
      <c r="O43" s="172"/>
      <c r="P43" s="172"/>
      <c r="Q43" s="172"/>
      <c r="R43" s="172"/>
      <c r="S43" s="172"/>
      <c r="T43" s="172"/>
      <c r="U43" s="29"/>
    </row>
    <row r="44" spans="1:21" ht="26.1" customHeight="1">
      <c r="A44" s="3"/>
      <c r="B44" s="209" t="s">
        <v>457</v>
      </c>
      <c r="C44" s="24"/>
      <c r="D44" s="24"/>
      <c r="E44" s="207"/>
      <c r="F44" s="24"/>
      <c r="G44" s="24"/>
      <c r="H44" s="24"/>
      <c r="I44" s="24"/>
      <c r="J44" s="24"/>
      <c r="K44" s="24"/>
      <c r="L44" s="207"/>
      <c r="M44" s="24"/>
      <c r="N44" s="24"/>
      <c r="O44" s="24"/>
      <c r="P44" s="24"/>
      <c r="Q44" s="24"/>
      <c r="R44" s="24"/>
      <c r="S44" s="24"/>
      <c r="T44" s="172"/>
      <c r="U44" s="29"/>
    </row>
    <row r="45" spans="1:21" ht="26.1" customHeight="1">
      <c r="A45" s="3"/>
      <c r="B45" s="38" t="s">
        <v>451</v>
      </c>
      <c r="C45" s="32" t="s">
        <v>15</v>
      </c>
      <c r="D45" s="172"/>
      <c r="E45" s="115">
        <v>9</v>
      </c>
      <c r="F45" s="33">
        <v>7</v>
      </c>
      <c r="G45" s="33">
        <v>9</v>
      </c>
      <c r="H45" s="33">
        <v>9</v>
      </c>
      <c r="I45" s="33">
        <v>5</v>
      </c>
      <c r="J45" s="152" t="s">
        <v>974</v>
      </c>
      <c r="K45" s="207">
        <v>5</v>
      </c>
      <c r="L45" s="207">
        <v>4</v>
      </c>
      <c r="M45" s="24"/>
      <c r="N45" s="24"/>
      <c r="O45" s="24"/>
      <c r="P45" s="24"/>
      <c r="Q45" s="24"/>
      <c r="R45" s="24"/>
      <c r="S45" s="24"/>
      <c r="T45" s="172"/>
      <c r="U45" s="29"/>
    </row>
    <row r="46" spans="1:21" ht="26.1" customHeight="1">
      <c r="A46" s="3"/>
      <c r="B46" s="38" t="s">
        <v>452</v>
      </c>
      <c r="C46" s="32" t="s">
        <v>28</v>
      </c>
      <c r="D46" s="172"/>
      <c r="E46" s="115">
        <v>3</v>
      </c>
      <c r="F46" s="33">
        <v>3</v>
      </c>
      <c r="G46" s="33">
        <v>3</v>
      </c>
      <c r="H46" s="33">
        <v>3</v>
      </c>
      <c r="I46" s="33">
        <v>3</v>
      </c>
      <c r="J46" s="152" t="s">
        <v>963</v>
      </c>
      <c r="K46" s="224" t="s">
        <v>956</v>
      </c>
      <c r="L46" s="224" t="s">
        <v>956</v>
      </c>
      <c r="M46" s="24"/>
      <c r="N46" s="24"/>
      <c r="O46" s="24"/>
      <c r="P46" s="24"/>
      <c r="Q46" s="24"/>
      <c r="R46" s="24"/>
      <c r="S46" s="24"/>
      <c r="T46" s="172"/>
      <c r="U46" s="29"/>
    </row>
    <row r="47" spans="1:21" ht="26.1" customHeight="1">
      <c r="A47" s="3"/>
      <c r="B47" s="38" t="s">
        <v>431</v>
      </c>
      <c r="C47" s="32" t="s">
        <v>28</v>
      </c>
      <c r="D47" s="172"/>
      <c r="E47" s="115">
        <v>2</v>
      </c>
      <c r="F47" s="33">
        <v>2</v>
      </c>
      <c r="G47" s="33">
        <v>2</v>
      </c>
      <c r="H47" s="33">
        <v>2</v>
      </c>
      <c r="I47" s="33">
        <v>2</v>
      </c>
      <c r="J47" s="152" t="s">
        <v>963</v>
      </c>
      <c r="K47" s="224" t="s">
        <v>956</v>
      </c>
      <c r="L47" s="224" t="s">
        <v>956</v>
      </c>
      <c r="M47" s="24"/>
      <c r="N47" s="24"/>
      <c r="O47" s="24"/>
      <c r="P47" s="24"/>
      <c r="Q47" s="24"/>
      <c r="R47" s="24"/>
      <c r="S47" s="24"/>
      <c r="T47" s="172"/>
      <c r="U47" s="29"/>
    </row>
    <row r="48" spans="1:21" ht="26.1" customHeight="1">
      <c r="A48" s="3"/>
      <c r="B48" s="38" t="s">
        <v>453</v>
      </c>
      <c r="C48" s="32" t="s">
        <v>18</v>
      </c>
      <c r="D48" s="172"/>
      <c r="E48" s="115">
        <v>67</v>
      </c>
      <c r="F48" s="33">
        <v>67</v>
      </c>
      <c r="G48" s="33">
        <v>67</v>
      </c>
      <c r="H48" s="33">
        <v>67</v>
      </c>
      <c r="I48" s="33">
        <v>67</v>
      </c>
      <c r="J48" s="152" t="s">
        <v>790</v>
      </c>
      <c r="K48" s="207">
        <v>100</v>
      </c>
      <c r="L48" s="207">
        <v>100</v>
      </c>
      <c r="M48" s="24"/>
      <c r="N48" s="24"/>
      <c r="O48" s="24"/>
      <c r="P48" s="24"/>
      <c r="Q48" s="24"/>
      <c r="R48" s="24"/>
      <c r="S48" s="24"/>
      <c r="T48" s="172"/>
      <c r="U48" s="29"/>
    </row>
    <row r="49" spans="1:21" ht="26.1" customHeight="1">
      <c r="A49" s="3"/>
      <c r="B49" s="38" t="s">
        <v>454</v>
      </c>
      <c r="C49" s="32" t="s">
        <v>455</v>
      </c>
      <c r="D49" s="172"/>
      <c r="E49" s="224" t="s">
        <v>456</v>
      </c>
      <c r="F49" s="32" t="s">
        <v>456</v>
      </c>
      <c r="G49" s="32" t="s">
        <v>456</v>
      </c>
      <c r="H49" s="32" t="s">
        <v>456</v>
      </c>
      <c r="I49" s="32" t="s">
        <v>456</v>
      </c>
      <c r="J49" s="152" t="s">
        <v>456</v>
      </c>
      <c r="K49" s="207" t="s">
        <v>456</v>
      </c>
      <c r="L49" s="207" t="s">
        <v>456</v>
      </c>
      <c r="M49" s="24"/>
      <c r="N49" s="24"/>
      <c r="O49" s="24"/>
      <c r="P49" s="24"/>
      <c r="Q49" s="24"/>
      <c r="R49" s="24"/>
      <c r="S49" s="24"/>
      <c r="T49" s="172"/>
      <c r="U49" s="29"/>
    </row>
    <row r="50" spans="1:21" ht="26.1" customHeight="1">
      <c r="A50" s="3"/>
      <c r="B50" s="209" t="s">
        <v>458</v>
      </c>
      <c r="C50" s="24"/>
      <c r="D50" s="24"/>
      <c r="E50" s="207"/>
      <c r="F50" s="24"/>
      <c r="G50" s="24"/>
      <c r="H50" s="24"/>
      <c r="I50" s="24"/>
      <c r="J50" s="207"/>
      <c r="K50" s="24"/>
      <c r="L50" s="24"/>
      <c r="M50" s="24"/>
      <c r="N50" s="24"/>
      <c r="O50" s="24"/>
      <c r="P50" s="24"/>
      <c r="Q50" s="24"/>
      <c r="R50" s="24"/>
      <c r="S50" s="24"/>
      <c r="T50" s="172"/>
      <c r="U50" s="29"/>
    </row>
    <row r="51" spans="1:21" ht="26.1" customHeight="1">
      <c r="A51" s="3"/>
      <c r="B51" s="38" t="s">
        <v>451</v>
      </c>
      <c r="C51" s="32" t="s">
        <v>15</v>
      </c>
      <c r="D51" s="172"/>
      <c r="E51" s="115">
        <v>7</v>
      </c>
      <c r="F51" s="33">
        <v>7</v>
      </c>
      <c r="G51" s="33">
        <v>7</v>
      </c>
      <c r="H51" s="33">
        <v>7</v>
      </c>
      <c r="I51" s="33">
        <v>5</v>
      </c>
      <c r="J51" s="152" t="s">
        <v>975</v>
      </c>
      <c r="K51" s="207">
        <v>6</v>
      </c>
      <c r="L51" s="207">
        <v>6</v>
      </c>
      <c r="M51" s="24"/>
      <c r="N51" s="24"/>
      <c r="O51" s="24"/>
      <c r="P51" s="24"/>
      <c r="Q51" s="24"/>
      <c r="R51" s="24"/>
      <c r="S51" s="24"/>
      <c r="T51" s="172"/>
      <c r="U51" s="29"/>
    </row>
    <row r="52" spans="1:21" ht="26.1" customHeight="1">
      <c r="A52" s="3"/>
      <c r="B52" s="38" t="s">
        <v>452</v>
      </c>
      <c r="C52" s="32" t="s">
        <v>28</v>
      </c>
      <c r="D52" s="172"/>
      <c r="E52" s="115">
        <v>6</v>
      </c>
      <c r="F52" s="33">
        <v>6</v>
      </c>
      <c r="G52" s="33">
        <v>7</v>
      </c>
      <c r="H52" s="33">
        <v>6</v>
      </c>
      <c r="I52" s="33">
        <v>6</v>
      </c>
      <c r="J52" s="152" t="s">
        <v>959</v>
      </c>
      <c r="K52" s="207">
        <v>7</v>
      </c>
      <c r="L52" s="207">
        <v>7</v>
      </c>
      <c r="M52" s="24"/>
      <c r="N52" s="24"/>
      <c r="O52" s="24"/>
      <c r="P52" s="24"/>
      <c r="Q52" s="24"/>
      <c r="R52" s="24"/>
      <c r="S52" s="24"/>
      <c r="T52" s="172"/>
      <c r="U52" s="29"/>
    </row>
    <row r="53" spans="1:21" ht="26.1" customHeight="1">
      <c r="A53" s="3"/>
      <c r="B53" s="38" t="s">
        <v>431</v>
      </c>
      <c r="C53" s="32" t="s">
        <v>28</v>
      </c>
      <c r="D53" s="172"/>
      <c r="E53" s="33">
        <v>1</v>
      </c>
      <c r="F53" s="33">
        <v>1</v>
      </c>
      <c r="G53" s="33">
        <v>2</v>
      </c>
      <c r="H53" s="33">
        <v>1</v>
      </c>
      <c r="I53" s="33">
        <v>1</v>
      </c>
      <c r="J53" s="152" t="s">
        <v>656</v>
      </c>
      <c r="K53" s="207">
        <v>3</v>
      </c>
      <c r="L53" s="207">
        <v>3</v>
      </c>
      <c r="M53" s="24"/>
      <c r="N53" s="24"/>
      <c r="O53" s="24"/>
      <c r="P53" s="24"/>
      <c r="Q53" s="24"/>
      <c r="R53" s="24"/>
      <c r="S53" s="24"/>
      <c r="T53" s="172"/>
      <c r="U53" s="29"/>
    </row>
    <row r="54" spans="1:21" ht="26.1" customHeight="1">
      <c r="A54" s="3"/>
      <c r="B54" s="38" t="s">
        <v>453</v>
      </c>
      <c r="C54" s="32" t="s">
        <v>18</v>
      </c>
      <c r="D54" s="172"/>
      <c r="E54" s="33">
        <v>17</v>
      </c>
      <c r="F54" s="33">
        <v>17</v>
      </c>
      <c r="G54" s="33">
        <v>17</v>
      </c>
      <c r="H54" s="33">
        <v>17</v>
      </c>
      <c r="I54" s="33">
        <v>17</v>
      </c>
      <c r="J54" s="152" t="s">
        <v>972</v>
      </c>
      <c r="K54" s="207">
        <v>43</v>
      </c>
      <c r="L54" s="207">
        <v>43</v>
      </c>
      <c r="M54" s="24"/>
      <c r="N54" s="24"/>
      <c r="O54" s="24"/>
      <c r="P54" s="24"/>
      <c r="Q54" s="24"/>
      <c r="R54" s="24"/>
      <c r="S54" s="24"/>
      <c r="T54" s="172"/>
      <c r="U54" s="29"/>
    </row>
    <row r="55" spans="1:21" ht="26.1" customHeight="1">
      <c r="A55" s="3"/>
      <c r="B55" s="38" t="s">
        <v>454</v>
      </c>
      <c r="C55" s="32" t="s">
        <v>455</v>
      </c>
      <c r="D55" s="172"/>
      <c r="E55" s="32" t="s">
        <v>459</v>
      </c>
      <c r="F55" s="32" t="s">
        <v>459</v>
      </c>
      <c r="G55" s="32" t="s">
        <v>459</v>
      </c>
      <c r="H55" s="32" t="s">
        <v>459</v>
      </c>
      <c r="I55" s="32" t="s">
        <v>459</v>
      </c>
      <c r="J55" s="152" t="s">
        <v>459</v>
      </c>
      <c r="K55" s="32" t="s">
        <v>459</v>
      </c>
      <c r="L55" s="32" t="s">
        <v>459</v>
      </c>
      <c r="M55" s="24"/>
      <c r="N55" s="24"/>
      <c r="O55" s="24"/>
      <c r="P55" s="24"/>
      <c r="Q55" s="24"/>
      <c r="R55" s="24"/>
      <c r="S55" s="24"/>
      <c r="T55" s="172"/>
      <c r="U55" s="29"/>
    </row>
    <row r="56" spans="1:21" ht="42.6" customHeight="1">
      <c r="A56" s="3"/>
      <c r="B56" s="452" t="s">
        <v>960</v>
      </c>
      <c r="C56" s="210"/>
      <c r="D56" s="172"/>
      <c r="E56" s="210"/>
      <c r="F56" s="210"/>
      <c r="G56" s="210"/>
      <c r="H56" s="210"/>
      <c r="I56" s="210"/>
      <c r="J56" s="107"/>
      <c r="K56" s="24"/>
      <c r="L56" s="210"/>
      <c r="M56" s="210"/>
      <c r="N56" s="210"/>
      <c r="O56" s="210"/>
      <c r="P56" s="210"/>
      <c r="Q56" s="210"/>
      <c r="R56" s="210"/>
      <c r="S56" s="210"/>
      <c r="T56" s="172"/>
      <c r="U56" s="29"/>
    </row>
    <row r="57" spans="1:21" ht="26.1" customHeight="1">
      <c r="A57" s="3"/>
      <c r="B57" s="38" t="s">
        <v>451</v>
      </c>
      <c r="C57" s="32" t="s">
        <v>15</v>
      </c>
      <c r="D57" s="172"/>
      <c r="E57" s="453" t="s">
        <v>773</v>
      </c>
      <c r="F57" s="453" t="s">
        <v>773</v>
      </c>
      <c r="G57" s="453" t="s">
        <v>773</v>
      </c>
      <c r="H57" s="33">
        <v>3</v>
      </c>
      <c r="I57" s="33">
        <v>5</v>
      </c>
      <c r="J57" s="152" t="s">
        <v>958</v>
      </c>
      <c r="K57" s="207">
        <v>2</v>
      </c>
      <c r="L57" s="207">
        <v>3</v>
      </c>
      <c r="M57" s="24"/>
      <c r="N57" s="24"/>
      <c r="O57" s="24"/>
      <c r="P57" s="24"/>
      <c r="Q57" s="24"/>
      <c r="R57" s="24"/>
      <c r="S57" s="24"/>
      <c r="T57" s="172"/>
      <c r="U57" s="29"/>
    </row>
    <row r="58" spans="1:21" ht="26.1" customHeight="1">
      <c r="A58" s="3"/>
      <c r="B58" s="38" t="s">
        <v>452</v>
      </c>
      <c r="C58" s="32" t="s">
        <v>28</v>
      </c>
      <c r="D58" s="172"/>
      <c r="E58" s="453" t="s">
        <v>773</v>
      </c>
      <c r="F58" s="453" t="s">
        <v>773</v>
      </c>
      <c r="G58" s="453" t="s">
        <v>773</v>
      </c>
      <c r="H58" s="33">
        <v>4</v>
      </c>
      <c r="I58" s="33">
        <v>5</v>
      </c>
      <c r="J58" s="224" t="s">
        <v>958</v>
      </c>
      <c r="K58" s="207">
        <v>4</v>
      </c>
      <c r="L58" s="207">
        <v>4</v>
      </c>
      <c r="M58" s="24"/>
      <c r="N58" s="24"/>
      <c r="O58" s="24"/>
      <c r="P58" s="24"/>
      <c r="Q58" s="24"/>
      <c r="R58" s="24"/>
      <c r="S58" s="24"/>
      <c r="T58" s="172"/>
      <c r="U58" s="29"/>
    </row>
    <row r="59" spans="1:21" ht="26.1" customHeight="1">
      <c r="A59" s="3"/>
      <c r="B59" s="38" t="s">
        <v>431</v>
      </c>
      <c r="C59" s="32" t="s">
        <v>28</v>
      </c>
      <c r="D59" s="172"/>
      <c r="E59" s="453" t="s">
        <v>773</v>
      </c>
      <c r="F59" s="453" t="s">
        <v>773</v>
      </c>
      <c r="G59" s="453" t="s">
        <v>773</v>
      </c>
      <c r="H59" s="33">
        <v>1</v>
      </c>
      <c r="I59" s="33">
        <v>2</v>
      </c>
      <c r="J59" s="152" t="s">
        <v>963</v>
      </c>
      <c r="K59" s="207">
        <v>2</v>
      </c>
      <c r="L59" s="207">
        <v>2</v>
      </c>
      <c r="M59" s="24"/>
      <c r="N59" s="24"/>
      <c r="O59" s="24"/>
      <c r="P59" s="24"/>
      <c r="Q59" s="24"/>
      <c r="R59" s="24"/>
      <c r="S59" s="24"/>
      <c r="T59" s="172"/>
      <c r="U59" s="29"/>
    </row>
    <row r="60" spans="1:21" ht="26.1" customHeight="1">
      <c r="A60" s="3"/>
      <c r="B60" s="38" t="s">
        <v>453</v>
      </c>
      <c r="C60" s="32" t="s">
        <v>18</v>
      </c>
      <c r="D60" s="172"/>
      <c r="E60" s="453" t="s">
        <v>773</v>
      </c>
      <c r="F60" s="453" t="s">
        <v>773</v>
      </c>
      <c r="G60" s="453" t="s">
        <v>773</v>
      </c>
      <c r="H60" s="33">
        <v>25</v>
      </c>
      <c r="I60" s="33">
        <v>40</v>
      </c>
      <c r="J60" s="152" t="s">
        <v>973</v>
      </c>
      <c r="K60" s="207">
        <v>50</v>
      </c>
      <c r="L60" s="207">
        <v>50</v>
      </c>
      <c r="M60" s="24"/>
      <c r="N60" s="24"/>
      <c r="O60" s="24"/>
      <c r="P60" s="24"/>
      <c r="Q60" s="24"/>
      <c r="R60" s="24"/>
      <c r="S60" s="24"/>
      <c r="T60" s="172"/>
      <c r="U60" s="29"/>
    </row>
    <row r="61" spans="1:21" ht="26.1" customHeight="1">
      <c r="A61" s="3"/>
      <c r="B61" s="38" t="s">
        <v>454</v>
      </c>
      <c r="C61" s="32" t="s">
        <v>455</v>
      </c>
      <c r="D61" s="172"/>
      <c r="E61" s="453" t="s">
        <v>773</v>
      </c>
      <c r="F61" s="453" t="s">
        <v>773</v>
      </c>
      <c r="G61" s="453" t="s">
        <v>773</v>
      </c>
      <c r="H61" s="32" t="s">
        <v>456</v>
      </c>
      <c r="I61" s="32" t="s">
        <v>456</v>
      </c>
      <c r="J61" s="152" t="s">
        <v>456</v>
      </c>
      <c r="K61" s="32" t="s">
        <v>456</v>
      </c>
      <c r="L61" s="32" t="s">
        <v>456</v>
      </c>
      <c r="M61" s="24"/>
      <c r="N61" s="24"/>
      <c r="O61" s="24"/>
      <c r="P61" s="24"/>
      <c r="Q61" s="24"/>
      <c r="R61" s="24"/>
      <c r="S61" s="24"/>
      <c r="T61" s="172"/>
      <c r="U61" s="29"/>
    </row>
    <row r="62" spans="1:21" ht="26.1" customHeight="1">
      <c r="A62" s="3"/>
      <c r="B62" s="173"/>
      <c r="C62" s="78"/>
      <c r="D62" s="211"/>
      <c r="E62" s="49"/>
      <c r="F62" s="49"/>
      <c r="G62" s="49"/>
      <c r="H62" s="49"/>
      <c r="I62" s="49"/>
      <c r="J62" s="49"/>
      <c r="K62" s="49"/>
      <c r="L62" s="49"/>
      <c r="M62" s="172"/>
      <c r="N62" s="172"/>
      <c r="O62" s="172"/>
      <c r="P62" s="172"/>
      <c r="Q62" s="172"/>
      <c r="R62" s="172"/>
      <c r="S62" s="24"/>
      <c r="T62" s="172"/>
      <c r="U62" s="29"/>
    </row>
    <row r="63" spans="1:21" ht="30" customHeight="1">
      <c r="A63" s="3"/>
      <c r="B63" s="202" t="s">
        <v>460</v>
      </c>
      <c r="C63" s="203"/>
      <c r="D63" s="204"/>
      <c r="E63" s="203"/>
      <c r="F63" s="203"/>
      <c r="G63" s="203"/>
      <c r="H63" s="203"/>
      <c r="I63" s="203"/>
      <c r="J63" s="203"/>
      <c r="K63" s="203"/>
      <c r="L63" s="203"/>
      <c r="M63" s="24"/>
      <c r="N63" s="24"/>
      <c r="O63" s="24"/>
      <c r="P63" s="24"/>
      <c r="Q63" s="24"/>
      <c r="R63" s="24"/>
      <c r="S63" s="24"/>
      <c r="T63" s="172"/>
      <c r="U63" s="29"/>
    </row>
    <row r="64" spans="1:21" ht="26.1" customHeight="1">
      <c r="A64" s="3"/>
      <c r="B64" s="31" t="s">
        <v>461</v>
      </c>
      <c r="C64" s="24"/>
      <c r="D64" s="172"/>
      <c r="E64" s="24"/>
      <c r="F64" s="24"/>
      <c r="G64" s="24"/>
      <c r="H64" s="24"/>
      <c r="I64" s="24"/>
      <c r="J64" s="24"/>
      <c r="K64" s="24"/>
      <c r="L64" s="24"/>
      <c r="M64" s="24"/>
      <c r="N64" s="24"/>
      <c r="O64" s="24"/>
      <c r="P64" s="24"/>
      <c r="Q64" s="24"/>
      <c r="R64" s="24"/>
      <c r="S64" s="24"/>
      <c r="T64" s="172"/>
      <c r="U64" s="29"/>
    </row>
    <row r="65" spans="1:21" ht="26.1" customHeight="1">
      <c r="A65" s="3"/>
      <c r="B65" s="38" t="s">
        <v>462</v>
      </c>
      <c r="C65" s="32" t="s">
        <v>15</v>
      </c>
      <c r="D65" s="172"/>
      <c r="E65" s="32" t="s">
        <v>11</v>
      </c>
      <c r="F65" s="33">
        <v>0</v>
      </c>
      <c r="G65" s="57">
        <v>0</v>
      </c>
      <c r="H65" s="57">
        <v>10</v>
      </c>
      <c r="I65" s="57">
        <v>4</v>
      </c>
      <c r="J65" s="115">
        <v>6</v>
      </c>
      <c r="K65" s="224">
        <v>110</v>
      </c>
      <c r="L65" s="115">
        <v>2</v>
      </c>
      <c r="M65" s="46"/>
      <c r="N65" s="24"/>
      <c r="O65" s="24"/>
      <c r="P65" s="24"/>
      <c r="Q65" s="24"/>
      <c r="R65" s="24"/>
      <c r="S65" s="24"/>
      <c r="T65" s="172"/>
      <c r="U65" s="29"/>
    </row>
    <row r="66" spans="1:21" ht="26.1" customHeight="1">
      <c r="A66" s="3"/>
      <c r="B66" s="38" t="s">
        <v>463</v>
      </c>
      <c r="C66" s="32" t="s">
        <v>15</v>
      </c>
      <c r="D66" s="172"/>
      <c r="E66" s="32" t="s">
        <v>11</v>
      </c>
      <c r="F66" s="33">
        <v>1</v>
      </c>
      <c r="G66" s="57">
        <v>1</v>
      </c>
      <c r="H66" s="57">
        <v>4</v>
      </c>
      <c r="I66" s="57">
        <v>1</v>
      </c>
      <c r="J66" s="115">
        <v>5</v>
      </c>
      <c r="K66" s="115">
        <v>111</v>
      </c>
      <c r="L66" s="115">
        <v>5</v>
      </c>
      <c r="M66" s="46"/>
      <c r="N66" s="24"/>
      <c r="O66" s="24"/>
      <c r="P66" s="24"/>
      <c r="Q66" s="24"/>
      <c r="R66" s="24"/>
      <c r="S66" s="24"/>
      <c r="T66" s="172"/>
      <c r="U66" s="29"/>
    </row>
    <row r="67" spans="1:21" ht="26.1" customHeight="1">
      <c r="A67" s="3"/>
      <c r="B67" s="31" t="s">
        <v>408</v>
      </c>
      <c r="C67" s="32" t="s">
        <v>142</v>
      </c>
      <c r="D67" s="172"/>
      <c r="E67" s="32" t="s">
        <v>11</v>
      </c>
      <c r="F67" s="33">
        <v>0</v>
      </c>
      <c r="G67" s="33">
        <v>0</v>
      </c>
      <c r="H67" s="33">
        <v>50</v>
      </c>
      <c r="I67" s="33">
        <v>54</v>
      </c>
      <c r="J67" s="140">
        <v>3347</v>
      </c>
      <c r="K67" s="140">
        <v>1869</v>
      </c>
      <c r="L67" s="115">
        <v>157</v>
      </c>
      <c r="M67" s="46"/>
      <c r="N67" s="172"/>
      <c r="O67" s="172"/>
      <c r="P67" s="172"/>
      <c r="Q67" s="172"/>
      <c r="R67" s="172"/>
      <c r="S67" s="172"/>
      <c r="T67" s="172"/>
      <c r="U67" s="29"/>
    </row>
    <row r="68" spans="1:21" ht="26.1" customHeight="1">
      <c r="A68" s="3"/>
      <c r="B68" s="31" t="s">
        <v>410</v>
      </c>
      <c r="C68" s="32" t="s">
        <v>464</v>
      </c>
      <c r="D68" s="172"/>
      <c r="E68" s="32" t="s">
        <v>11</v>
      </c>
      <c r="F68" s="32" t="s">
        <v>11</v>
      </c>
      <c r="G68" s="32" t="s">
        <v>11</v>
      </c>
      <c r="H68" s="33">
        <v>0</v>
      </c>
      <c r="I68" s="33">
        <v>0</v>
      </c>
      <c r="J68" s="115">
        <v>0</v>
      </c>
      <c r="K68" s="115">
        <v>0</v>
      </c>
      <c r="L68" s="115">
        <v>0</v>
      </c>
      <c r="M68" s="172"/>
      <c r="N68" s="172"/>
      <c r="O68" s="26"/>
      <c r="P68" s="172"/>
      <c r="Q68" s="172"/>
      <c r="R68" s="172"/>
      <c r="S68" s="172"/>
      <c r="T68" s="172"/>
      <c r="U68" s="29"/>
    </row>
    <row r="69" spans="1:21" ht="26.1" customHeight="1">
      <c r="A69" s="3"/>
      <c r="B69" s="31" t="s">
        <v>465</v>
      </c>
      <c r="C69" s="32" t="s">
        <v>15</v>
      </c>
      <c r="D69" s="172"/>
      <c r="E69" s="32" t="s">
        <v>11</v>
      </c>
      <c r="F69" s="32" t="s">
        <v>11</v>
      </c>
      <c r="G69" s="32" t="s">
        <v>11</v>
      </c>
      <c r="H69" s="32" t="s">
        <v>11</v>
      </c>
      <c r="I69" s="33">
        <v>43</v>
      </c>
      <c r="J69" s="33">
        <v>43</v>
      </c>
      <c r="K69" s="32" t="s">
        <v>11</v>
      </c>
      <c r="L69" s="152" t="s">
        <v>11</v>
      </c>
      <c r="M69" s="172"/>
      <c r="N69" s="172"/>
      <c r="O69" s="26"/>
      <c r="P69" s="172"/>
      <c r="Q69" s="172"/>
      <c r="R69" s="172"/>
      <c r="S69" s="172"/>
      <c r="T69" s="172"/>
      <c r="U69" s="29"/>
    </row>
    <row r="70" spans="1:21" ht="26.1" customHeight="1">
      <c r="A70" s="3"/>
      <c r="B70" s="31" t="s">
        <v>466</v>
      </c>
      <c r="C70" s="32" t="s">
        <v>15</v>
      </c>
      <c r="D70" s="172"/>
      <c r="E70" s="32" t="s">
        <v>11</v>
      </c>
      <c r="F70" s="32" t="s">
        <v>11</v>
      </c>
      <c r="G70" s="32" t="s">
        <v>11</v>
      </c>
      <c r="H70" s="32" t="s">
        <v>11</v>
      </c>
      <c r="I70" s="33">
        <v>57</v>
      </c>
      <c r="J70" s="33">
        <v>57</v>
      </c>
      <c r="K70" s="33">
        <v>2</v>
      </c>
      <c r="L70" s="33">
        <v>0</v>
      </c>
      <c r="M70" s="172"/>
      <c r="N70" s="172"/>
      <c r="O70" s="26"/>
      <c r="P70" s="172"/>
      <c r="Q70" s="172"/>
      <c r="R70" s="172"/>
      <c r="S70" s="172"/>
      <c r="T70" s="172"/>
      <c r="U70" s="29"/>
    </row>
    <row r="71" spans="1:21" ht="26.1" customHeight="1">
      <c r="A71" s="3"/>
      <c r="B71" s="31" t="s">
        <v>467</v>
      </c>
      <c r="C71" s="32" t="s">
        <v>15</v>
      </c>
      <c r="D71" s="172"/>
      <c r="E71" s="32" t="s">
        <v>11</v>
      </c>
      <c r="F71" s="32" t="s">
        <v>11</v>
      </c>
      <c r="G71" s="32" t="s">
        <v>11</v>
      </c>
      <c r="H71" s="32" t="s">
        <v>11</v>
      </c>
      <c r="I71" s="33">
        <v>0</v>
      </c>
      <c r="J71" s="33">
        <v>0</v>
      </c>
      <c r="K71" s="32" t="s">
        <v>11</v>
      </c>
      <c r="L71" s="57">
        <v>4</v>
      </c>
      <c r="M71" s="172"/>
      <c r="N71" s="172"/>
      <c r="O71" s="172"/>
      <c r="P71" s="172"/>
      <c r="Q71" s="172"/>
      <c r="R71" s="172"/>
      <c r="S71" s="172"/>
      <c r="T71" s="172"/>
      <c r="U71" s="29"/>
    </row>
    <row r="72" spans="1:21" ht="26.1" customHeight="1">
      <c r="A72" s="3"/>
      <c r="B72" s="19"/>
      <c r="C72" s="24"/>
      <c r="D72" s="172"/>
      <c r="E72" s="24"/>
      <c r="F72" s="24"/>
      <c r="G72" s="24"/>
      <c r="H72" s="24"/>
      <c r="I72" s="24"/>
      <c r="J72" s="24"/>
      <c r="K72" s="24"/>
      <c r="L72" s="172"/>
      <c r="M72" s="172"/>
      <c r="N72" s="172"/>
      <c r="O72" s="172"/>
      <c r="P72" s="172"/>
      <c r="Q72" s="172"/>
      <c r="R72" s="172"/>
      <c r="S72" s="172"/>
      <c r="T72" s="172"/>
      <c r="U72" s="29"/>
    </row>
    <row r="73" spans="1:21" ht="30" customHeight="1">
      <c r="A73" s="3"/>
      <c r="B73" s="202" t="s">
        <v>468</v>
      </c>
      <c r="C73" s="203"/>
      <c r="D73" s="204"/>
      <c r="E73" s="203"/>
      <c r="F73" s="203"/>
      <c r="G73" s="203"/>
      <c r="H73" s="203"/>
      <c r="I73" s="203"/>
      <c r="J73" s="203"/>
      <c r="K73" s="203"/>
      <c r="L73" s="203"/>
      <c r="M73" s="172"/>
      <c r="N73" s="172"/>
      <c r="O73" s="172"/>
      <c r="P73" s="172"/>
      <c r="Q73" s="172"/>
      <c r="R73" s="172"/>
      <c r="S73" s="172"/>
      <c r="T73" s="172"/>
      <c r="U73" s="29"/>
    </row>
    <row r="74" spans="1:21" ht="26.1" customHeight="1">
      <c r="A74" s="3"/>
      <c r="B74" s="31" t="s">
        <v>415</v>
      </c>
      <c r="C74" s="32" t="s">
        <v>15</v>
      </c>
      <c r="D74" s="172"/>
      <c r="E74" s="32" t="s">
        <v>11</v>
      </c>
      <c r="F74" s="32" t="s">
        <v>11</v>
      </c>
      <c r="G74" s="33">
        <v>188</v>
      </c>
      <c r="H74" s="33">
        <v>256</v>
      </c>
      <c r="I74" s="33">
        <v>459</v>
      </c>
      <c r="J74" s="57">
        <v>649</v>
      </c>
      <c r="K74" s="33">
        <v>722</v>
      </c>
      <c r="L74" s="33">
        <v>413</v>
      </c>
      <c r="M74" s="172"/>
      <c r="N74" s="172"/>
      <c r="O74" s="172"/>
      <c r="P74" s="172"/>
      <c r="Q74" s="172"/>
      <c r="R74" s="172"/>
      <c r="S74" s="172"/>
      <c r="T74" s="172"/>
      <c r="U74" s="29"/>
    </row>
    <row r="75" spans="1:21" ht="26.1" customHeight="1">
      <c r="A75" s="3"/>
      <c r="B75" s="31" t="s">
        <v>416</v>
      </c>
      <c r="C75" s="32" t="s">
        <v>15</v>
      </c>
      <c r="D75" s="172"/>
      <c r="E75" s="32" t="s">
        <v>11</v>
      </c>
      <c r="F75" s="32" t="s">
        <v>11</v>
      </c>
      <c r="G75" s="32" t="s">
        <v>11</v>
      </c>
      <c r="H75" s="32" t="s">
        <v>11</v>
      </c>
      <c r="I75" s="33">
        <v>29</v>
      </c>
      <c r="J75" s="33">
        <v>29</v>
      </c>
      <c r="K75" s="32" t="s">
        <v>11</v>
      </c>
      <c r="L75" s="33">
        <v>0</v>
      </c>
      <c r="M75" s="172"/>
      <c r="N75" s="172"/>
      <c r="O75" s="172"/>
      <c r="P75" s="172"/>
      <c r="Q75" s="172"/>
      <c r="R75" s="172"/>
      <c r="S75" s="172"/>
      <c r="T75" s="172"/>
      <c r="U75" s="29"/>
    </row>
    <row r="76" spans="1:21" ht="26.1" customHeight="1">
      <c r="A76" s="3"/>
      <c r="B76" s="19"/>
      <c r="C76" s="172"/>
      <c r="D76" s="172"/>
      <c r="E76" s="172"/>
      <c r="F76" s="172"/>
      <c r="G76" s="172"/>
      <c r="H76" s="172"/>
      <c r="I76" s="172"/>
      <c r="J76" s="172"/>
      <c r="K76" s="172"/>
      <c r="L76" s="172"/>
      <c r="M76" s="172"/>
      <c r="N76" s="172"/>
      <c r="O76" s="172"/>
      <c r="P76" s="172"/>
      <c r="Q76" s="172"/>
      <c r="R76" s="172"/>
      <c r="S76" s="172"/>
      <c r="T76" s="172"/>
      <c r="U76" s="29"/>
    </row>
    <row r="77" spans="1:21" ht="30" customHeight="1">
      <c r="A77" s="3"/>
      <c r="B77" s="202" t="s">
        <v>469</v>
      </c>
      <c r="C77" s="203"/>
      <c r="D77" s="471" t="s">
        <v>12</v>
      </c>
      <c r="E77" s="203"/>
      <c r="F77" s="203"/>
      <c r="G77" s="203"/>
      <c r="H77" s="203"/>
      <c r="I77" s="203"/>
      <c r="J77" s="203"/>
      <c r="K77" s="203"/>
      <c r="L77" s="203"/>
      <c r="M77" s="172"/>
      <c r="N77" s="172"/>
      <c r="O77" s="172"/>
      <c r="P77" s="172"/>
      <c r="Q77" s="172"/>
      <c r="R77" s="172"/>
      <c r="S77" s="172"/>
      <c r="T77" s="172"/>
      <c r="U77" s="29"/>
    </row>
    <row r="78" spans="1:21" ht="26.1" customHeight="1">
      <c r="A78" s="3"/>
      <c r="B78" s="31" t="s">
        <v>984</v>
      </c>
      <c r="C78" s="32" t="s">
        <v>32</v>
      </c>
      <c r="D78" s="32"/>
      <c r="E78" s="32" t="s">
        <v>11</v>
      </c>
      <c r="F78" s="27">
        <v>245148.94173093402</v>
      </c>
      <c r="G78" s="27">
        <v>639539.06687898084</v>
      </c>
      <c r="H78" s="27">
        <v>620087.28423652926</v>
      </c>
      <c r="I78" s="27">
        <v>554738.30662983423</v>
      </c>
      <c r="J78" s="27">
        <v>545545.41428959521</v>
      </c>
      <c r="K78" s="116">
        <v>116878009.68441011</v>
      </c>
      <c r="L78" s="116">
        <v>117985.80241840807</v>
      </c>
      <c r="M78" s="172"/>
      <c r="N78" s="172"/>
      <c r="O78" s="172"/>
      <c r="P78" s="172"/>
      <c r="Q78" s="172"/>
      <c r="R78" s="172"/>
      <c r="S78" s="172"/>
      <c r="T78" s="172"/>
      <c r="U78" s="29"/>
    </row>
    <row r="79" spans="1:21" ht="26.1" customHeight="1">
      <c r="A79" s="3"/>
      <c r="B79" s="31" t="s">
        <v>980</v>
      </c>
      <c r="C79" s="32" t="s">
        <v>32</v>
      </c>
      <c r="D79" s="32"/>
      <c r="E79" s="32" t="s">
        <v>11</v>
      </c>
      <c r="F79" s="32" t="s">
        <v>11</v>
      </c>
      <c r="G79" s="32" t="s">
        <v>11</v>
      </c>
      <c r="H79" s="32" t="s">
        <v>11</v>
      </c>
      <c r="I79" s="32" t="s">
        <v>11</v>
      </c>
      <c r="J79" s="27">
        <v>152204.86280901928</v>
      </c>
      <c r="K79" s="116">
        <v>124708.0319381654</v>
      </c>
      <c r="L79" s="116">
        <v>99143.471002582752</v>
      </c>
      <c r="M79" s="172"/>
      <c r="N79" s="172"/>
      <c r="O79" s="172"/>
      <c r="P79" s="172"/>
      <c r="Q79" s="172"/>
      <c r="R79" s="172"/>
      <c r="S79" s="172"/>
      <c r="T79" s="172"/>
      <c r="U79" s="29"/>
    </row>
    <row r="80" spans="1:21" ht="26.1" customHeight="1">
      <c r="A80" s="3"/>
      <c r="B80" s="31" t="s">
        <v>470</v>
      </c>
      <c r="C80" s="32" t="s">
        <v>15</v>
      </c>
      <c r="D80" s="172"/>
      <c r="E80" s="32" t="s">
        <v>11</v>
      </c>
      <c r="F80" s="33">
        <v>9</v>
      </c>
      <c r="G80" s="33">
        <v>11</v>
      </c>
      <c r="H80" s="33">
        <v>18</v>
      </c>
      <c r="I80" s="33">
        <v>15</v>
      </c>
      <c r="J80" s="115">
        <v>6</v>
      </c>
      <c r="K80" s="115">
        <v>21</v>
      </c>
      <c r="L80" s="115">
        <v>5</v>
      </c>
      <c r="M80" s="172"/>
      <c r="N80" s="172"/>
      <c r="O80" s="172"/>
      <c r="P80" s="172"/>
      <c r="Q80" s="172"/>
      <c r="R80" s="172"/>
      <c r="S80" s="172"/>
      <c r="T80" s="172"/>
      <c r="U80" s="29"/>
    </row>
    <row r="81" spans="1:21" ht="26.1" customHeight="1">
      <c r="A81" s="3"/>
      <c r="B81" s="31" t="s">
        <v>471</v>
      </c>
      <c r="C81" s="32" t="s">
        <v>15</v>
      </c>
      <c r="D81" s="172"/>
      <c r="E81" s="32" t="s">
        <v>11</v>
      </c>
      <c r="F81" s="33">
        <v>46</v>
      </c>
      <c r="G81" s="33">
        <v>64</v>
      </c>
      <c r="H81" s="33">
        <v>38</v>
      </c>
      <c r="I81" s="33">
        <v>46</v>
      </c>
      <c r="J81" s="115">
        <v>37</v>
      </c>
      <c r="K81" s="115">
        <v>20</v>
      </c>
      <c r="L81" s="115">
        <v>27</v>
      </c>
      <c r="M81" s="172"/>
      <c r="N81" s="172"/>
      <c r="O81" s="172"/>
      <c r="P81" s="172"/>
      <c r="Q81" s="172"/>
      <c r="R81" s="172"/>
      <c r="S81" s="172"/>
      <c r="T81" s="172"/>
      <c r="U81" s="29"/>
    </row>
    <row r="82" spans="1:21" ht="26.1" customHeight="1">
      <c r="A82" s="3"/>
      <c r="B82" s="172"/>
      <c r="C82" s="172"/>
      <c r="D82" s="172"/>
      <c r="E82" s="172"/>
      <c r="F82" s="172"/>
      <c r="G82" s="172"/>
      <c r="H82" s="172"/>
      <c r="I82" s="172"/>
      <c r="J82" s="172"/>
      <c r="K82" s="172"/>
      <c r="L82" s="172"/>
      <c r="M82" s="172"/>
      <c r="N82" s="172"/>
      <c r="O82" s="172"/>
      <c r="P82" s="172"/>
      <c r="Q82" s="172"/>
      <c r="R82" s="172"/>
      <c r="S82" s="172"/>
      <c r="T82" s="172"/>
      <c r="U82" s="29"/>
    </row>
    <row r="83" spans="1:21" ht="30" customHeight="1">
      <c r="A83" s="3"/>
      <c r="B83" s="202" t="s">
        <v>472</v>
      </c>
      <c r="C83" s="203"/>
      <c r="D83" s="204"/>
      <c r="E83" s="203"/>
      <c r="F83" s="203"/>
      <c r="G83" s="203"/>
      <c r="H83" s="203"/>
      <c r="I83" s="203"/>
      <c r="J83" s="203"/>
      <c r="K83" s="203"/>
      <c r="L83" s="203"/>
      <c r="M83" s="172"/>
      <c r="N83" s="172"/>
      <c r="O83" s="172"/>
      <c r="P83" s="172"/>
      <c r="Q83" s="172"/>
      <c r="R83" s="172"/>
      <c r="S83" s="172"/>
      <c r="T83" s="172"/>
      <c r="U83" s="29"/>
    </row>
    <row r="84" spans="1:21" ht="26.1" customHeight="1">
      <c r="A84" s="3"/>
      <c r="B84" s="34" t="s">
        <v>421</v>
      </c>
      <c r="C84" s="35" t="s">
        <v>10</v>
      </c>
      <c r="D84" s="211"/>
      <c r="E84" s="35" t="s">
        <v>11</v>
      </c>
      <c r="F84" s="35" t="s">
        <v>11</v>
      </c>
      <c r="G84" s="35" t="s">
        <v>11</v>
      </c>
      <c r="H84" s="104">
        <v>4.7</v>
      </c>
      <c r="I84" s="104">
        <v>4.0999999999999996</v>
      </c>
      <c r="J84" s="468">
        <v>5.5</v>
      </c>
      <c r="K84" s="468">
        <v>8.8000000000000007</v>
      </c>
      <c r="L84" s="468">
        <v>6.3</v>
      </c>
      <c r="M84" s="172"/>
      <c r="N84" s="172"/>
      <c r="O84" s="172"/>
      <c r="P84" s="172"/>
      <c r="Q84" s="172"/>
      <c r="R84" s="172"/>
      <c r="S84" s="172"/>
      <c r="T84" s="172"/>
      <c r="U84" s="29"/>
    </row>
    <row r="85" spans="1:21" ht="26.1" customHeight="1">
      <c r="A85" s="3"/>
      <c r="B85" s="31" t="s">
        <v>473</v>
      </c>
      <c r="C85" s="32" t="s">
        <v>31</v>
      </c>
      <c r="D85" s="172"/>
      <c r="E85" s="32" t="s">
        <v>11</v>
      </c>
      <c r="F85" s="32" t="s">
        <v>11</v>
      </c>
      <c r="G85" s="32" t="s">
        <v>11</v>
      </c>
      <c r="H85" s="55">
        <v>903</v>
      </c>
      <c r="I85" s="55">
        <v>931.8</v>
      </c>
      <c r="J85" s="55">
        <v>1332.9</v>
      </c>
      <c r="K85" s="55">
        <v>1492.6915807710479</v>
      </c>
      <c r="L85" s="55">
        <v>1251.5</v>
      </c>
      <c r="M85" s="172"/>
      <c r="N85" s="172"/>
      <c r="O85" s="172"/>
      <c r="P85" s="172"/>
      <c r="Q85" s="172"/>
      <c r="R85" s="172"/>
      <c r="S85" s="172"/>
      <c r="T85" s="172"/>
      <c r="U85" s="29"/>
    </row>
    <row r="86" spans="1:21" ht="26.1" customHeight="1">
      <c r="A86" s="3"/>
      <c r="B86" s="31" t="s">
        <v>474</v>
      </c>
      <c r="C86" s="32" t="s">
        <v>31</v>
      </c>
      <c r="D86" s="172"/>
      <c r="E86" s="32" t="s">
        <v>11</v>
      </c>
      <c r="F86" s="32" t="s">
        <v>11</v>
      </c>
      <c r="G86" s="32" t="s">
        <v>11</v>
      </c>
      <c r="H86" s="55">
        <v>980.4</v>
      </c>
      <c r="I86" s="55">
        <v>1363.3</v>
      </c>
      <c r="J86" s="55">
        <v>2673.2</v>
      </c>
      <c r="K86" s="55">
        <v>5630.4986320867529</v>
      </c>
      <c r="L86" s="55">
        <v>3863.6</v>
      </c>
      <c r="M86" s="172"/>
      <c r="N86" s="172"/>
      <c r="O86" s="172"/>
      <c r="P86" s="172"/>
      <c r="Q86" s="172"/>
      <c r="R86" s="172"/>
      <c r="S86" s="172"/>
      <c r="T86" s="172"/>
      <c r="U86" s="29"/>
    </row>
    <row r="87" spans="1:21" ht="26.1" customHeight="1">
      <c r="A87" s="3"/>
      <c r="B87" s="31" t="s">
        <v>475</v>
      </c>
      <c r="C87" s="32" t="s">
        <v>31</v>
      </c>
      <c r="D87" s="172"/>
      <c r="E87" s="32" t="s">
        <v>11</v>
      </c>
      <c r="F87" s="32" t="s">
        <v>11</v>
      </c>
      <c r="G87" s="32" t="s">
        <v>11</v>
      </c>
      <c r="H87" s="55">
        <v>1806.9</v>
      </c>
      <c r="I87" s="55">
        <v>787.3</v>
      </c>
      <c r="J87" s="55">
        <v>1168.2</v>
      </c>
      <c r="K87" s="55">
        <v>851.66453750532287</v>
      </c>
      <c r="L87" s="55">
        <v>968.5</v>
      </c>
      <c r="M87" s="172"/>
      <c r="N87" s="172"/>
      <c r="O87" s="172"/>
      <c r="P87" s="172"/>
      <c r="Q87" s="172"/>
      <c r="R87" s="172"/>
      <c r="S87" s="172"/>
      <c r="T87" s="172"/>
      <c r="U87" s="29"/>
    </row>
    <row r="88" spans="1:21" ht="26.1" customHeight="1">
      <c r="A88" s="3"/>
      <c r="B88" s="31" t="s">
        <v>476</v>
      </c>
      <c r="C88" s="32" t="s">
        <v>31</v>
      </c>
      <c r="D88" s="172"/>
      <c r="E88" s="32" t="s">
        <v>11</v>
      </c>
      <c r="F88" s="32" t="s">
        <v>11</v>
      </c>
      <c r="G88" s="32" t="s">
        <v>11</v>
      </c>
      <c r="H88" s="55">
        <v>109.5</v>
      </c>
      <c r="I88" s="55">
        <v>126.9</v>
      </c>
      <c r="J88" s="55">
        <v>150.4</v>
      </c>
      <c r="K88" s="55">
        <v>167.34333164167089</v>
      </c>
      <c r="L88" s="55">
        <v>17.600000000000001</v>
      </c>
      <c r="M88" s="172"/>
      <c r="N88" s="172"/>
      <c r="O88" s="172"/>
      <c r="P88" s="172"/>
      <c r="Q88" s="172"/>
      <c r="R88" s="172"/>
      <c r="S88" s="172"/>
      <c r="T88" s="172"/>
      <c r="U88" s="29"/>
    </row>
    <row r="89" spans="1:21" ht="26.1" customHeight="1">
      <c r="A89" s="3"/>
      <c r="B89" s="31" t="s">
        <v>477</v>
      </c>
      <c r="C89" s="32" t="s">
        <v>31</v>
      </c>
      <c r="D89" s="172"/>
      <c r="E89" s="32" t="s">
        <v>11</v>
      </c>
      <c r="F89" s="32" t="s">
        <v>11</v>
      </c>
      <c r="G89" s="32" t="s">
        <v>11</v>
      </c>
      <c r="H89" s="55">
        <v>15.3</v>
      </c>
      <c r="I89" s="55">
        <v>21.7</v>
      </c>
      <c r="J89" s="55">
        <v>140.1</v>
      </c>
      <c r="K89" s="55">
        <v>631.74098314754212</v>
      </c>
      <c r="L89" s="55">
        <v>156.4</v>
      </c>
      <c r="M89" s="172"/>
      <c r="N89" s="172"/>
      <c r="O89" s="172"/>
      <c r="P89" s="172"/>
      <c r="Q89" s="172"/>
      <c r="R89" s="172"/>
      <c r="S89" s="172"/>
      <c r="T89" s="172"/>
      <c r="U89" s="29"/>
    </row>
    <row r="90" spans="1:21" ht="26.1" customHeight="1">
      <c r="A90" s="3"/>
      <c r="B90" s="31" t="s">
        <v>478</v>
      </c>
      <c r="C90" s="32" t="s">
        <v>31</v>
      </c>
      <c r="D90" s="172"/>
      <c r="E90" s="32" t="s">
        <v>11</v>
      </c>
      <c r="F90" s="32" t="s">
        <v>11</v>
      </c>
      <c r="G90" s="32" t="s">
        <v>11</v>
      </c>
      <c r="H90" s="55">
        <v>835.3</v>
      </c>
      <c r="I90" s="55">
        <v>851.1</v>
      </c>
      <c r="J90" s="132">
        <v>65.2</v>
      </c>
      <c r="K90" s="55">
        <v>0</v>
      </c>
      <c r="L90" s="55">
        <v>0</v>
      </c>
      <c r="M90" s="172"/>
      <c r="N90" s="172"/>
      <c r="O90" s="172"/>
      <c r="P90" s="172"/>
      <c r="Q90" s="172"/>
      <c r="R90" s="172"/>
      <c r="S90" s="172"/>
      <c r="T90" s="172"/>
      <c r="U90" s="29"/>
    </row>
    <row r="91" spans="1:21" ht="26.1" customHeight="1">
      <c r="A91" s="3"/>
      <c r="B91" s="31" t="s">
        <v>479</v>
      </c>
      <c r="C91" s="32" t="s">
        <v>31</v>
      </c>
      <c r="D91" s="172"/>
      <c r="E91" s="32" t="s">
        <v>11</v>
      </c>
      <c r="F91" s="32" t="s">
        <v>11</v>
      </c>
      <c r="G91" s="32" t="s">
        <v>11</v>
      </c>
      <c r="H91" s="55">
        <v>53.7</v>
      </c>
      <c r="I91" s="55">
        <v>55.2</v>
      </c>
      <c r="J91" s="132">
        <v>21.1</v>
      </c>
      <c r="K91" s="132">
        <v>57.60402265661002</v>
      </c>
      <c r="L91" s="132">
        <v>0</v>
      </c>
      <c r="M91" s="172"/>
      <c r="N91" s="172"/>
      <c r="O91" s="172"/>
      <c r="P91" s="172"/>
      <c r="Q91" s="172"/>
      <c r="R91" s="172"/>
      <c r="S91" s="172"/>
      <c r="T91" s="172"/>
      <c r="U91" s="29"/>
    </row>
    <row r="92" spans="1:21" ht="26.1" customHeight="1">
      <c r="A92" s="3"/>
      <c r="B92" s="34" t="s">
        <v>480</v>
      </c>
      <c r="C92" s="35" t="s">
        <v>31</v>
      </c>
      <c r="D92" s="59"/>
      <c r="E92" s="35" t="s">
        <v>11</v>
      </c>
      <c r="F92" s="35" t="s">
        <v>11</v>
      </c>
      <c r="G92" s="35" t="s">
        <v>11</v>
      </c>
      <c r="H92" s="104" t="s">
        <v>11</v>
      </c>
      <c r="I92" s="104">
        <v>115.1</v>
      </c>
      <c r="J92" s="468">
        <v>1613.1</v>
      </c>
      <c r="K92" s="468">
        <v>200.01253434366413</v>
      </c>
      <c r="L92" s="468">
        <v>0</v>
      </c>
      <c r="M92" s="172"/>
      <c r="N92" s="172"/>
      <c r="O92" s="172"/>
      <c r="P92" s="172"/>
      <c r="Q92" s="172"/>
      <c r="R92" s="172"/>
      <c r="S92" s="172"/>
      <c r="T92" s="172"/>
      <c r="U92" s="29"/>
    </row>
    <row r="93" spans="1:21" ht="26.1" customHeight="1">
      <c r="A93" s="3"/>
      <c r="B93" s="172"/>
      <c r="C93" s="172"/>
      <c r="D93" s="172"/>
      <c r="E93" s="172"/>
      <c r="F93" s="172"/>
      <c r="G93" s="172"/>
      <c r="H93" s="172"/>
      <c r="I93" s="172"/>
      <c r="J93" s="172"/>
      <c r="K93" s="172"/>
      <c r="L93" s="172"/>
      <c r="M93" s="172"/>
      <c r="N93" s="172"/>
      <c r="O93" s="172"/>
      <c r="P93" s="172"/>
      <c r="Q93" s="172"/>
      <c r="R93" s="172"/>
      <c r="S93" s="172"/>
      <c r="T93" s="172"/>
      <c r="U93" s="29"/>
    </row>
    <row r="94" spans="1:21" ht="30" customHeight="1">
      <c r="A94" s="3"/>
      <c r="B94" s="202" t="s">
        <v>481</v>
      </c>
      <c r="C94" s="203"/>
      <c r="D94" s="204"/>
      <c r="E94" s="203"/>
      <c r="F94" s="203"/>
      <c r="G94" s="203"/>
      <c r="H94" s="203"/>
      <c r="I94" s="203"/>
      <c r="J94" s="203"/>
      <c r="K94" s="203"/>
      <c r="L94" s="203"/>
      <c r="M94" s="172"/>
      <c r="N94" s="172"/>
      <c r="O94" s="172"/>
      <c r="P94" s="172"/>
      <c r="Q94" s="172"/>
      <c r="R94" s="172"/>
      <c r="S94" s="172"/>
      <c r="T94" s="172"/>
      <c r="U94" s="29"/>
    </row>
    <row r="95" spans="1:21" ht="26.1" customHeight="1">
      <c r="A95" s="3"/>
      <c r="B95" s="52" t="s">
        <v>17</v>
      </c>
      <c r="C95" s="172"/>
      <c r="D95" s="172"/>
      <c r="E95" s="172"/>
      <c r="F95" s="172"/>
      <c r="G95" s="172"/>
      <c r="H95" s="172"/>
      <c r="I95" s="172"/>
      <c r="J95" s="172"/>
      <c r="K95" s="172"/>
      <c r="L95" s="172"/>
      <c r="M95" s="172"/>
      <c r="N95" s="172"/>
      <c r="O95" s="172"/>
      <c r="P95" s="172"/>
      <c r="Q95" s="172"/>
      <c r="R95" s="172"/>
      <c r="S95" s="172"/>
      <c r="T95" s="172"/>
      <c r="U95" s="29"/>
    </row>
    <row r="96" spans="1:21" ht="26.1" customHeight="1">
      <c r="A96" s="3"/>
      <c r="B96" s="31" t="s">
        <v>423</v>
      </c>
      <c r="C96" s="32" t="s">
        <v>15</v>
      </c>
      <c r="D96" s="172"/>
      <c r="E96" s="32" t="s">
        <v>11</v>
      </c>
      <c r="F96" s="37">
        <v>2050</v>
      </c>
      <c r="G96" s="37">
        <v>2138</v>
      </c>
      <c r="H96" s="37">
        <v>2770</v>
      </c>
      <c r="I96" s="37">
        <v>1963</v>
      </c>
      <c r="J96" s="37">
        <v>2227</v>
      </c>
      <c r="K96" s="37">
        <v>2143</v>
      </c>
      <c r="L96" s="37">
        <v>2058</v>
      </c>
      <c r="M96" s="172"/>
      <c r="N96" s="172"/>
      <c r="O96" s="172"/>
      <c r="P96" s="172"/>
      <c r="Q96" s="172"/>
      <c r="R96" s="172"/>
      <c r="S96" s="172"/>
      <c r="T96" s="172"/>
      <c r="U96" s="29"/>
    </row>
    <row r="97" spans="1:21" ht="26.1" customHeight="1">
      <c r="A97" s="3"/>
      <c r="B97" s="38" t="s">
        <v>482</v>
      </c>
      <c r="C97" s="32" t="s">
        <v>15</v>
      </c>
      <c r="D97" s="172"/>
      <c r="E97" s="32" t="s">
        <v>11</v>
      </c>
      <c r="F97" s="37">
        <v>1880</v>
      </c>
      <c r="G97" s="37">
        <v>1982</v>
      </c>
      <c r="H97" s="37">
        <v>2553</v>
      </c>
      <c r="I97" s="37">
        <v>1793</v>
      </c>
      <c r="J97" s="37">
        <v>1966</v>
      </c>
      <c r="K97" s="37">
        <v>2013</v>
      </c>
      <c r="L97" s="37">
        <v>1924</v>
      </c>
      <c r="M97" s="172"/>
      <c r="N97" s="172"/>
      <c r="O97" s="172"/>
      <c r="P97" s="172"/>
      <c r="Q97" s="172"/>
      <c r="R97" s="172"/>
      <c r="S97" s="172"/>
      <c r="T97" s="172"/>
      <c r="U97" s="29"/>
    </row>
    <row r="98" spans="1:21" ht="26.1" customHeight="1">
      <c r="A98" s="3"/>
      <c r="B98" s="31" t="s">
        <v>483</v>
      </c>
      <c r="C98" s="32" t="s">
        <v>18</v>
      </c>
      <c r="D98" s="172"/>
      <c r="E98" s="32" t="s">
        <v>11</v>
      </c>
      <c r="F98" s="32" t="s">
        <v>11</v>
      </c>
      <c r="G98" s="32" t="s">
        <v>11</v>
      </c>
      <c r="H98" s="32" t="s">
        <v>11</v>
      </c>
      <c r="I98" s="33">
        <v>30</v>
      </c>
      <c r="J98" s="33">
        <v>21</v>
      </c>
      <c r="K98" s="33" t="s">
        <v>11</v>
      </c>
      <c r="L98" s="84">
        <v>20.68</v>
      </c>
      <c r="M98" s="172"/>
      <c r="N98" s="172"/>
      <c r="O98" s="172"/>
      <c r="P98" s="172"/>
      <c r="Q98" s="172"/>
      <c r="R98" s="172"/>
      <c r="S98" s="172"/>
      <c r="T98" s="172"/>
      <c r="U98" s="29"/>
    </row>
    <row r="99" spans="1:21" ht="26.1" customHeight="1">
      <c r="A99" s="3"/>
      <c r="B99" s="38" t="s">
        <v>484</v>
      </c>
      <c r="C99" s="32" t="s">
        <v>15</v>
      </c>
      <c r="D99" s="172"/>
      <c r="E99" s="32" t="s">
        <v>11</v>
      </c>
      <c r="F99" s="37">
        <v>170</v>
      </c>
      <c r="G99" s="37">
        <v>156</v>
      </c>
      <c r="H99" s="33">
        <v>217</v>
      </c>
      <c r="I99" s="33">
        <v>170</v>
      </c>
      <c r="J99" s="33">
        <v>261</v>
      </c>
      <c r="K99" s="33">
        <v>130</v>
      </c>
      <c r="L99" s="33">
        <v>134</v>
      </c>
      <c r="M99" s="172"/>
      <c r="N99" s="172"/>
      <c r="O99" s="172"/>
      <c r="P99" s="172"/>
      <c r="Q99" s="172"/>
      <c r="R99" s="172"/>
      <c r="S99" s="172"/>
      <c r="T99" s="172"/>
      <c r="U99" s="29"/>
    </row>
    <row r="100" spans="1:21" ht="26.1" customHeight="1">
      <c r="A100" s="3"/>
      <c r="B100" s="31" t="s">
        <v>485</v>
      </c>
      <c r="C100" s="32" t="s">
        <v>18</v>
      </c>
      <c r="D100" s="172"/>
      <c r="E100" s="32" t="s">
        <v>11</v>
      </c>
      <c r="F100" s="32" t="s">
        <v>11</v>
      </c>
      <c r="G100" s="32" t="s">
        <v>11</v>
      </c>
      <c r="H100" s="32" t="s">
        <v>11</v>
      </c>
      <c r="I100" s="33">
        <v>72</v>
      </c>
      <c r="J100" s="33">
        <v>71</v>
      </c>
      <c r="K100" s="33">
        <v>94</v>
      </c>
      <c r="L100" s="84">
        <v>90.42</v>
      </c>
      <c r="M100" s="172"/>
      <c r="N100" s="172"/>
      <c r="O100" s="172"/>
      <c r="P100" s="172"/>
      <c r="Q100" s="172"/>
      <c r="R100" s="172"/>
      <c r="S100" s="172"/>
      <c r="T100" s="172"/>
      <c r="U100" s="29"/>
    </row>
    <row r="101" spans="1:21" ht="26.1" customHeight="1">
      <c r="A101" s="3"/>
      <c r="B101" s="31"/>
      <c r="C101" s="32"/>
      <c r="D101" s="172"/>
      <c r="E101" s="32"/>
      <c r="F101" s="32"/>
      <c r="G101" s="32"/>
      <c r="H101" s="32"/>
      <c r="I101" s="33"/>
      <c r="J101" s="33"/>
      <c r="K101" s="33"/>
      <c r="L101" s="33"/>
      <c r="M101" s="172"/>
      <c r="N101" s="172"/>
      <c r="O101" s="172"/>
      <c r="P101" s="172"/>
      <c r="Q101" s="172"/>
      <c r="R101" s="172"/>
      <c r="S101" s="172"/>
      <c r="T101" s="172"/>
      <c r="U101" s="29"/>
    </row>
    <row r="102" spans="1:21" ht="30" customHeight="1">
      <c r="A102" s="3"/>
      <c r="B102" s="202" t="s">
        <v>486</v>
      </c>
      <c r="C102" s="203"/>
      <c r="D102" s="204"/>
      <c r="E102" s="203"/>
      <c r="F102" s="203"/>
      <c r="G102" s="203"/>
      <c r="H102" s="203"/>
      <c r="I102" s="203"/>
      <c r="J102" s="203"/>
      <c r="K102" s="203"/>
      <c r="L102" s="203"/>
      <c r="M102" s="172"/>
      <c r="N102" s="172"/>
      <c r="O102" s="172"/>
      <c r="P102" s="172"/>
      <c r="Q102" s="172"/>
      <c r="R102" s="172"/>
      <c r="S102" s="172"/>
      <c r="T102" s="172"/>
      <c r="U102" s="29"/>
    </row>
    <row r="103" spans="1:21" ht="26.1" customHeight="1">
      <c r="A103" s="3"/>
      <c r="B103" s="52" t="s">
        <v>17</v>
      </c>
      <c r="C103" s="24"/>
      <c r="D103" s="24"/>
      <c r="E103" s="24"/>
      <c r="F103" s="23"/>
      <c r="G103" s="24"/>
      <c r="H103" s="24"/>
      <c r="I103" s="24"/>
      <c r="J103" s="24"/>
      <c r="K103" s="24"/>
      <c r="L103" s="24"/>
      <c r="M103" s="172"/>
      <c r="N103" s="172"/>
      <c r="O103" s="172"/>
      <c r="P103" s="172"/>
      <c r="Q103" s="172"/>
      <c r="R103" s="172"/>
      <c r="S103" s="172"/>
      <c r="T103" s="172"/>
      <c r="U103" s="29"/>
    </row>
    <row r="104" spans="1:21" ht="26.1" customHeight="1">
      <c r="A104" s="3"/>
      <c r="B104" s="31" t="s">
        <v>487</v>
      </c>
      <c r="C104" s="32" t="s">
        <v>488</v>
      </c>
      <c r="D104" s="172"/>
      <c r="E104" s="32" t="s">
        <v>11</v>
      </c>
      <c r="F104" s="27">
        <v>8.18</v>
      </c>
      <c r="G104" s="27">
        <v>8.25</v>
      </c>
      <c r="H104" s="27">
        <v>8.39</v>
      </c>
      <c r="I104" s="27">
        <v>8.16</v>
      </c>
      <c r="J104" s="33" t="s">
        <v>11</v>
      </c>
      <c r="K104" s="116">
        <v>8.76</v>
      </c>
      <c r="L104" s="116">
        <v>8.93</v>
      </c>
      <c r="M104" s="172"/>
      <c r="N104" s="172"/>
      <c r="O104" s="172"/>
      <c r="P104" s="172"/>
      <c r="Q104" s="172"/>
      <c r="R104" s="172"/>
      <c r="S104" s="172"/>
      <c r="T104" s="172"/>
      <c r="U104" s="29"/>
    </row>
    <row r="105" spans="1:21" ht="26.1" customHeight="1">
      <c r="A105" s="3"/>
      <c r="B105" s="19"/>
      <c r="C105" s="24"/>
      <c r="D105" s="172"/>
      <c r="E105" s="37"/>
      <c r="F105" s="37"/>
      <c r="G105" s="37"/>
      <c r="H105" s="37"/>
      <c r="I105" s="24"/>
      <c r="J105" s="24"/>
      <c r="K105" s="24"/>
      <c r="L105" s="24"/>
      <c r="M105" s="172"/>
      <c r="N105" s="172"/>
      <c r="O105" s="172"/>
      <c r="P105" s="172"/>
      <c r="Q105" s="172"/>
      <c r="R105" s="172"/>
      <c r="S105" s="172"/>
      <c r="T105" s="172"/>
      <c r="U105" s="29"/>
    </row>
    <row r="106" spans="1:21" ht="30" customHeight="1">
      <c r="A106" s="3"/>
      <c r="B106" s="202" t="s">
        <v>24</v>
      </c>
      <c r="C106" s="203"/>
      <c r="D106" s="204"/>
      <c r="E106" s="203"/>
      <c r="F106" s="203"/>
      <c r="G106" s="203"/>
      <c r="H106" s="203"/>
      <c r="I106" s="203"/>
      <c r="J106" s="203"/>
      <c r="K106" s="203"/>
      <c r="L106" s="203"/>
      <c r="M106" s="172"/>
      <c r="N106" s="172"/>
      <c r="O106" s="172"/>
      <c r="P106" s="172"/>
      <c r="Q106" s="172"/>
      <c r="R106" s="172"/>
      <c r="S106" s="172"/>
      <c r="T106" s="172"/>
      <c r="U106" s="29"/>
    </row>
    <row r="107" spans="1:21" ht="26.1" customHeight="1">
      <c r="A107" s="3"/>
      <c r="B107" s="31" t="s">
        <v>25</v>
      </c>
      <c r="C107" s="32" t="s">
        <v>26</v>
      </c>
      <c r="D107" s="172"/>
      <c r="E107" s="27">
        <v>66.510000000000005</v>
      </c>
      <c r="F107" s="27">
        <v>58.35</v>
      </c>
      <c r="G107" s="27">
        <v>62.8</v>
      </c>
      <c r="H107" s="27">
        <v>64.77</v>
      </c>
      <c r="I107" s="27">
        <v>72.400000000000006</v>
      </c>
      <c r="J107" s="27">
        <v>73.62</v>
      </c>
      <c r="K107" s="27">
        <v>68.569999999999993</v>
      </c>
      <c r="L107" s="27">
        <v>85.18</v>
      </c>
      <c r="M107" s="172"/>
      <c r="N107" s="172"/>
      <c r="O107" s="172"/>
      <c r="P107" s="172"/>
      <c r="Q107" s="172"/>
      <c r="R107" s="172"/>
      <c r="S107" s="172"/>
      <c r="T107" s="172"/>
      <c r="U107" s="29"/>
    </row>
    <row r="108" spans="1:21" ht="26.1" customHeight="1">
      <c r="A108" s="3"/>
      <c r="B108" s="39"/>
      <c r="C108" s="39"/>
      <c r="D108" s="39"/>
      <c r="E108" s="39"/>
      <c r="F108" s="39"/>
      <c r="G108" s="39"/>
      <c r="H108" s="39"/>
      <c r="I108" s="39"/>
      <c r="J108" s="172"/>
      <c r="K108" s="172"/>
      <c r="L108" s="172"/>
      <c r="M108" s="172"/>
      <c r="N108" s="172"/>
      <c r="O108" s="172"/>
      <c r="P108" s="172"/>
      <c r="Q108" s="172"/>
      <c r="R108" s="172"/>
      <c r="S108" s="172"/>
      <c r="T108" s="172"/>
      <c r="U108" s="29"/>
    </row>
    <row r="109" spans="1:21" ht="30" customHeight="1">
      <c r="A109" s="3"/>
      <c r="B109" s="507" t="s">
        <v>27</v>
      </c>
      <c r="C109" s="508"/>
      <c r="D109" s="508"/>
      <c r="E109" s="508"/>
      <c r="F109" s="508"/>
      <c r="G109" s="508"/>
      <c r="H109" s="508"/>
      <c r="I109" s="508"/>
      <c r="J109" s="213"/>
      <c r="K109" s="213"/>
      <c r="L109" s="213"/>
      <c r="M109" s="172"/>
      <c r="N109" s="172"/>
      <c r="O109" s="172"/>
      <c r="P109" s="172"/>
      <c r="Q109" s="172"/>
      <c r="R109" s="172"/>
      <c r="S109" s="172"/>
      <c r="T109" s="172"/>
      <c r="U109" s="29"/>
    </row>
    <row r="110" spans="1:21" ht="35.1" customHeight="1">
      <c r="A110" s="3"/>
      <c r="B110" s="509" t="s">
        <v>985</v>
      </c>
      <c r="C110" s="510"/>
      <c r="D110" s="510"/>
      <c r="E110" s="510"/>
      <c r="F110" s="510"/>
      <c r="G110" s="510"/>
      <c r="H110" s="510"/>
      <c r="I110" s="510"/>
      <c r="J110" s="214"/>
      <c r="K110" s="214"/>
      <c r="L110" s="214"/>
      <c r="M110" s="172"/>
      <c r="N110" s="172"/>
      <c r="O110" s="172"/>
      <c r="P110" s="172"/>
      <c r="Q110" s="172"/>
      <c r="R110" s="172"/>
      <c r="S110" s="172"/>
      <c r="T110" s="172"/>
      <c r="U110" s="29"/>
    </row>
    <row r="111" spans="1:21" ht="17.25" customHeight="1">
      <c r="A111" s="3"/>
      <c r="B111" s="214"/>
      <c r="C111" s="214"/>
      <c r="D111" s="214"/>
      <c r="E111" s="214"/>
      <c r="F111" s="214"/>
      <c r="G111" s="214"/>
      <c r="H111" s="214"/>
      <c r="I111" s="214"/>
      <c r="J111" s="214"/>
      <c r="K111" s="172"/>
      <c r="L111" s="172"/>
      <c r="M111" s="172"/>
      <c r="N111" s="172"/>
      <c r="O111" s="172"/>
      <c r="P111" s="172"/>
      <c r="Q111" s="172"/>
      <c r="R111" s="172"/>
      <c r="S111" s="172"/>
      <c r="T111" s="172"/>
      <c r="U111" s="29"/>
    </row>
    <row r="112" spans="1:21" ht="15" customHeight="1">
      <c r="A112" s="3"/>
      <c r="B112" s="214"/>
      <c r="C112" s="214"/>
      <c r="D112" s="214"/>
      <c r="E112" s="214"/>
      <c r="F112" s="214"/>
      <c r="G112" s="214"/>
      <c r="H112" s="214"/>
      <c r="I112" s="214"/>
      <c r="J112" s="214"/>
      <c r="K112" s="19"/>
      <c r="L112" s="172"/>
      <c r="M112" s="172"/>
      <c r="N112" s="172"/>
      <c r="O112" s="172"/>
      <c r="P112" s="172"/>
      <c r="Q112" s="172"/>
      <c r="R112" s="172"/>
      <c r="S112" s="172"/>
      <c r="T112" s="172"/>
      <c r="U112" s="29"/>
    </row>
    <row r="113" spans="1:21" ht="15" customHeight="1">
      <c r="A113" s="3"/>
      <c r="B113" s="19"/>
      <c r="C113" s="24"/>
      <c r="D113" s="172"/>
      <c r="E113" s="37"/>
      <c r="F113" s="37"/>
      <c r="G113" s="37"/>
      <c r="H113" s="37"/>
      <c r="I113" s="24"/>
      <c r="J113" s="24"/>
      <c r="K113" s="19"/>
      <c r="L113" s="172"/>
      <c r="M113" s="172"/>
      <c r="N113" s="172"/>
      <c r="O113" s="172"/>
      <c r="P113" s="172"/>
      <c r="Q113" s="172"/>
      <c r="R113" s="172"/>
      <c r="S113" s="172"/>
      <c r="T113" s="172"/>
      <c r="U113" s="29"/>
    </row>
    <row r="114" spans="1:21" ht="15" customHeight="1">
      <c r="A114" s="3"/>
      <c r="B114" s="172"/>
      <c r="C114" s="172"/>
      <c r="D114" s="172"/>
      <c r="E114" s="172"/>
      <c r="F114" s="172"/>
      <c r="G114" s="172"/>
      <c r="H114" s="172"/>
      <c r="I114" s="172"/>
      <c r="J114" s="172"/>
      <c r="K114" s="172"/>
      <c r="L114" s="172"/>
      <c r="M114" s="172"/>
      <c r="N114" s="172"/>
      <c r="O114" s="172"/>
      <c r="P114" s="172"/>
      <c r="Q114" s="172"/>
      <c r="R114" s="172"/>
      <c r="S114" s="172"/>
      <c r="T114" s="172"/>
      <c r="U114" s="29"/>
    </row>
    <row r="115" spans="1:21" ht="15" customHeight="1">
      <c r="A115" s="3"/>
      <c r="B115" s="172"/>
      <c r="C115" s="172"/>
      <c r="D115" s="172"/>
      <c r="E115" s="172"/>
      <c r="F115" s="172"/>
      <c r="G115" s="172"/>
      <c r="H115" s="172"/>
      <c r="I115" s="172"/>
      <c r="J115" s="172"/>
      <c r="K115" s="172"/>
      <c r="L115" s="172"/>
      <c r="M115" s="172"/>
      <c r="N115" s="172"/>
      <c r="O115" s="172"/>
      <c r="P115" s="172"/>
      <c r="Q115" s="172"/>
      <c r="R115" s="172"/>
      <c r="S115" s="172"/>
      <c r="T115" s="172"/>
      <c r="U115" s="29"/>
    </row>
    <row r="116" spans="1:21" ht="15" customHeight="1">
      <c r="A116" s="3"/>
      <c r="B116" s="172"/>
      <c r="C116" s="172"/>
      <c r="D116" s="172"/>
      <c r="E116" s="172"/>
      <c r="F116" s="172"/>
      <c r="G116" s="172"/>
      <c r="H116" s="172"/>
      <c r="I116" s="172"/>
      <c r="J116" s="172"/>
      <c r="K116" s="172"/>
      <c r="L116" s="172"/>
      <c r="M116" s="172"/>
      <c r="N116" s="172"/>
      <c r="O116" s="172"/>
      <c r="P116" s="172"/>
      <c r="Q116" s="172"/>
      <c r="R116" s="172"/>
      <c r="S116" s="172"/>
      <c r="T116" s="172"/>
      <c r="U116" s="29"/>
    </row>
    <row r="117" spans="1:21" ht="14.65" customHeight="1">
      <c r="A117" s="3"/>
      <c r="B117" s="31" t="s">
        <v>489</v>
      </c>
      <c r="C117" s="24"/>
      <c r="D117" s="172"/>
      <c r="E117" s="172"/>
      <c r="F117" s="172"/>
      <c r="G117" s="172"/>
      <c r="H117" s="172"/>
      <c r="I117" s="172"/>
      <c r="J117" s="172"/>
      <c r="K117" s="172"/>
      <c r="L117" s="172"/>
      <c r="M117" s="172"/>
      <c r="N117" s="172"/>
      <c r="O117" s="172"/>
      <c r="P117" s="172"/>
      <c r="Q117" s="172"/>
      <c r="R117" s="172"/>
      <c r="S117" s="172"/>
      <c r="T117" s="172"/>
      <c r="U117" s="29"/>
    </row>
    <row r="118" spans="1:21" ht="15" customHeight="1">
      <c r="A118" s="3"/>
      <c r="B118" s="172"/>
      <c r="C118" s="172"/>
      <c r="D118" s="172"/>
      <c r="E118" s="172"/>
      <c r="F118" s="172"/>
      <c r="G118" s="172"/>
      <c r="H118" s="172"/>
      <c r="I118" s="172"/>
      <c r="J118" s="172"/>
      <c r="K118" s="172"/>
      <c r="L118" s="172"/>
      <c r="M118" s="172"/>
      <c r="N118" s="172"/>
      <c r="O118" s="172"/>
      <c r="P118" s="172"/>
      <c r="Q118" s="172"/>
      <c r="R118" s="172"/>
      <c r="S118" s="172"/>
      <c r="T118" s="172"/>
      <c r="U118" s="29"/>
    </row>
    <row r="119" spans="1:21" ht="15" customHeight="1">
      <c r="A119" s="3"/>
      <c r="B119" s="172"/>
      <c r="C119" s="172"/>
      <c r="D119" s="172"/>
      <c r="E119" s="172"/>
      <c r="F119" s="172"/>
      <c r="G119" s="172"/>
      <c r="H119" s="172"/>
      <c r="I119" s="172"/>
      <c r="J119" s="172"/>
      <c r="K119" s="172"/>
      <c r="L119" s="172"/>
      <c r="M119" s="172"/>
      <c r="N119" s="172"/>
      <c r="O119" s="172"/>
      <c r="P119" s="172"/>
      <c r="Q119" s="172"/>
      <c r="R119" s="172"/>
      <c r="S119" s="172"/>
      <c r="T119" s="172"/>
      <c r="U119" s="29"/>
    </row>
    <row r="120" spans="1:21" ht="15" customHeight="1">
      <c r="A120" s="3"/>
      <c r="B120" s="172"/>
      <c r="C120" s="172"/>
      <c r="D120" s="172"/>
      <c r="E120" s="172"/>
      <c r="F120" s="172"/>
      <c r="G120" s="172"/>
      <c r="H120" s="172"/>
      <c r="I120" s="172"/>
      <c r="J120" s="172"/>
      <c r="K120" s="172"/>
      <c r="L120" s="172"/>
      <c r="M120" s="172"/>
      <c r="N120" s="172"/>
      <c r="O120" s="172"/>
      <c r="P120" s="172"/>
      <c r="Q120" s="172"/>
      <c r="R120" s="172"/>
      <c r="S120" s="172"/>
      <c r="T120" s="172"/>
      <c r="U120" s="29"/>
    </row>
    <row r="121" spans="1:21" ht="15" customHeight="1">
      <c r="A121" s="3"/>
      <c r="B121" s="172"/>
      <c r="C121" s="172"/>
      <c r="D121" s="172"/>
      <c r="E121" s="172"/>
      <c r="F121" s="172"/>
      <c r="G121" s="172"/>
      <c r="H121" s="172"/>
      <c r="I121" s="172"/>
      <c r="J121" s="172"/>
      <c r="K121" s="172"/>
      <c r="L121" s="172"/>
      <c r="M121" s="172"/>
      <c r="N121" s="172"/>
      <c r="O121" s="172"/>
      <c r="P121" s="172"/>
      <c r="Q121" s="172"/>
      <c r="R121" s="172"/>
      <c r="S121" s="172"/>
      <c r="T121" s="172"/>
      <c r="U121" s="29"/>
    </row>
    <row r="122" spans="1:21" ht="15" customHeight="1">
      <c r="A122" s="3"/>
      <c r="B122" s="172"/>
      <c r="C122" s="172"/>
      <c r="D122" s="172"/>
      <c r="E122" s="172"/>
      <c r="F122" s="172"/>
      <c r="G122" s="172"/>
      <c r="H122" s="172"/>
      <c r="I122" s="172"/>
      <c r="J122" s="172"/>
      <c r="K122" s="172"/>
      <c r="L122" s="172"/>
      <c r="M122" s="172"/>
      <c r="N122" s="172"/>
      <c r="O122" s="172"/>
      <c r="P122" s="172"/>
      <c r="Q122" s="172"/>
      <c r="R122" s="172"/>
      <c r="S122" s="172"/>
      <c r="T122" s="172"/>
      <c r="U122" s="29"/>
    </row>
    <row r="123" spans="1:21" ht="15" customHeight="1">
      <c r="A123" s="3"/>
      <c r="B123" s="172"/>
      <c r="C123" s="172"/>
      <c r="D123" s="172"/>
      <c r="E123" s="172"/>
      <c r="F123" s="172"/>
      <c r="G123" s="172"/>
      <c r="H123" s="172"/>
      <c r="I123" s="172"/>
      <c r="J123" s="172"/>
      <c r="K123" s="172"/>
      <c r="L123" s="172"/>
      <c r="M123" s="172"/>
      <c r="N123" s="172"/>
      <c r="O123" s="172"/>
      <c r="P123" s="172"/>
      <c r="Q123" s="172"/>
      <c r="R123" s="172"/>
      <c r="S123" s="172"/>
      <c r="T123" s="172"/>
      <c r="U123" s="29"/>
    </row>
    <row r="124" spans="1:21" ht="15" customHeight="1">
      <c r="A124" s="3"/>
      <c r="B124" s="172"/>
      <c r="C124" s="172"/>
      <c r="D124" s="172"/>
      <c r="E124" s="172"/>
      <c r="F124" s="172"/>
      <c r="G124" s="172"/>
      <c r="H124" s="172"/>
      <c r="I124" s="172"/>
      <c r="J124" s="172"/>
      <c r="K124" s="172"/>
      <c r="L124" s="172"/>
      <c r="M124" s="172"/>
      <c r="N124" s="172"/>
      <c r="O124" s="172"/>
      <c r="P124" s="172"/>
      <c r="Q124" s="172"/>
      <c r="R124" s="172"/>
      <c r="S124" s="172"/>
      <c r="T124" s="172"/>
      <c r="U124" s="29"/>
    </row>
    <row r="125" spans="1:21" ht="15" customHeight="1">
      <c r="A125" s="3"/>
      <c r="B125" s="172"/>
      <c r="C125" s="172"/>
      <c r="D125" s="172"/>
      <c r="E125" s="172"/>
      <c r="F125" s="172"/>
      <c r="G125" s="172"/>
      <c r="H125" s="172"/>
      <c r="I125" s="172"/>
      <c r="J125" s="172"/>
      <c r="K125" s="172"/>
      <c r="L125" s="172"/>
      <c r="M125" s="172"/>
      <c r="N125" s="172"/>
      <c r="O125" s="172"/>
      <c r="P125" s="172"/>
      <c r="Q125" s="172"/>
      <c r="R125" s="172"/>
      <c r="S125" s="172"/>
      <c r="T125" s="172"/>
      <c r="U125" s="29"/>
    </row>
    <row r="126" spans="1:21" ht="15" customHeight="1">
      <c r="A126" s="3"/>
      <c r="B126" s="172"/>
      <c r="C126" s="172"/>
      <c r="D126" s="172"/>
      <c r="E126" s="172"/>
      <c r="F126" s="172"/>
      <c r="G126" s="172"/>
      <c r="H126" s="172"/>
      <c r="I126" s="172"/>
      <c r="J126" s="172"/>
      <c r="K126" s="172"/>
      <c r="L126" s="172"/>
      <c r="M126" s="172"/>
      <c r="N126" s="172"/>
      <c r="O126" s="172"/>
      <c r="P126" s="172"/>
      <c r="Q126" s="172"/>
      <c r="R126" s="172"/>
      <c r="S126" s="172"/>
      <c r="T126" s="172"/>
      <c r="U126" s="29"/>
    </row>
    <row r="127" spans="1:21" ht="15" customHeight="1">
      <c r="A127" s="3"/>
      <c r="B127" s="172"/>
      <c r="C127" s="172"/>
      <c r="D127" s="172"/>
      <c r="E127" s="172"/>
      <c r="F127" s="172"/>
      <c r="G127" s="172"/>
      <c r="H127" s="172"/>
      <c r="I127" s="172"/>
      <c r="J127" s="172"/>
      <c r="K127" s="172"/>
      <c r="L127" s="172"/>
      <c r="M127" s="172"/>
      <c r="N127" s="172"/>
      <c r="O127" s="172"/>
      <c r="P127" s="172"/>
      <c r="Q127" s="172"/>
      <c r="R127" s="172"/>
      <c r="S127" s="172"/>
      <c r="T127" s="172"/>
      <c r="U127" s="29"/>
    </row>
    <row r="128" spans="1:21" ht="15" customHeight="1">
      <c r="A128" s="3"/>
      <c r="B128" s="172"/>
      <c r="C128" s="172"/>
      <c r="D128" s="172"/>
      <c r="E128" s="172"/>
      <c r="F128" s="172"/>
      <c r="G128" s="172"/>
      <c r="H128" s="172"/>
      <c r="I128" s="172"/>
      <c r="J128" s="172"/>
      <c r="K128" s="172"/>
      <c r="L128" s="172"/>
      <c r="M128" s="172"/>
      <c r="N128" s="172"/>
      <c r="O128" s="172"/>
      <c r="P128" s="172"/>
      <c r="Q128" s="172"/>
      <c r="R128" s="172"/>
      <c r="S128" s="172"/>
      <c r="T128" s="172"/>
      <c r="U128" s="29"/>
    </row>
    <row r="129" spans="1:21" ht="15" customHeight="1">
      <c r="A129" s="3"/>
      <c r="B129" s="172"/>
      <c r="C129" s="172"/>
      <c r="D129" s="172"/>
      <c r="E129" s="172"/>
      <c r="F129" s="172"/>
      <c r="G129" s="172"/>
      <c r="H129" s="172"/>
      <c r="I129" s="172"/>
      <c r="J129" s="172"/>
      <c r="K129" s="172"/>
      <c r="L129" s="172"/>
      <c r="M129" s="172"/>
      <c r="N129" s="172"/>
      <c r="O129" s="172"/>
      <c r="P129" s="172"/>
      <c r="Q129" s="172"/>
      <c r="R129" s="172"/>
      <c r="S129" s="172"/>
      <c r="T129" s="172"/>
      <c r="U129" s="29"/>
    </row>
    <row r="130" spans="1:21" ht="15" customHeight="1">
      <c r="A130" s="3"/>
      <c r="B130" s="172"/>
      <c r="C130" s="172"/>
      <c r="D130" s="172"/>
      <c r="E130" s="172"/>
      <c r="F130" s="172"/>
      <c r="G130" s="172"/>
      <c r="H130" s="172"/>
      <c r="I130" s="172"/>
      <c r="J130" s="172"/>
      <c r="K130" s="172"/>
      <c r="L130" s="172"/>
      <c r="M130" s="172"/>
      <c r="N130" s="172"/>
      <c r="O130" s="172"/>
      <c r="P130" s="172"/>
      <c r="Q130" s="172"/>
      <c r="R130" s="172"/>
      <c r="S130" s="172"/>
      <c r="T130" s="172"/>
      <c r="U130" s="29"/>
    </row>
    <row r="131" spans="1:21" ht="15" customHeight="1">
      <c r="A131" s="3"/>
      <c r="B131" s="172"/>
      <c r="C131" s="172"/>
      <c r="D131" s="172"/>
      <c r="E131" s="172"/>
      <c r="F131" s="172"/>
      <c r="G131" s="172"/>
      <c r="H131" s="172"/>
      <c r="I131" s="172"/>
      <c r="J131" s="172"/>
      <c r="K131" s="172"/>
      <c r="L131" s="172"/>
      <c r="M131" s="172"/>
      <c r="N131" s="172"/>
      <c r="O131" s="172"/>
      <c r="P131" s="172"/>
      <c r="Q131" s="172"/>
      <c r="R131" s="172"/>
      <c r="S131" s="172"/>
      <c r="T131" s="172"/>
      <c r="U131" s="29"/>
    </row>
    <row r="132" spans="1:21" ht="15" customHeight="1">
      <c r="A132" s="3"/>
      <c r="B132" s="172"/>
      <c r="C132" s="172"/>
      <c r="D132" s="172"/>
      <c r="E132" s="172"/>
      <c r="F132" s="172"/>
      <c r="G132" s="172"/>
      <c r="H132" s="172"/>
      <c r="I132" s="172"/>
      <c r="J132" s="172"/>
      <c r="K132" s="172"/>
      <c r="L132" s="172"/>
      <c r="M132" s="172"/>
      <c r="N132" s="172"/>
      <c r="O132" s="172"/>
      <c r="P132" s="172"/>
      <c r="Q132" s="172"/>
      <c r="R132" s="172"/>
      <c r="S132" s="172"/>
      <c r="T132" s="172"/>
      <c r="U132" s="29"/>
    </row>
    <row r="133" spans="1:21" ht="15" customHeight="1">
      <c r="A133" s="3"/>
      <c r="B133" s="172"/>
      <c r="C133" s="172"/>
      <c r="D133" s="172"/>
      <c r="E133" s="172"/>
      <c r="F133" s="172"/>
      <c r="G133" s="172"/>
      <c r="H133" s="172"/>
      <c r="I133" s="172"/>
      <c r="J133" s="172"/>
      <c r="K133" s="172"/>
      <c r="L133" s="172"/>
      <c r="M133" s="172"/>
      <c r="N133" s="172"/>
      <c r="O133" s="172"/>
      <c r="P133" s="172"/>
      <c r="Q133" s="172"/>
      <c r="R133" s="172"/>
      <c r="S133" s="172"/>
      <c r="T133" s="172"/>
      <c r="U133" s="29"/>
    </row>
    <row r="134" spans="1:21" ht="15" customHeight="1">
      <c r="A134" s="3"/>
      <c r="B134" s="172"/>
      <c r="C134" s="172"/>
      <c r="D134" s="172"/>
      <c r="E134" s="172"/>
      <c r="F134" s="172"/>
      <c r="G134" s="172"/>
      <c r="H134" s="172"/>
      <c r="I134" s="172"/>
      <c r="J134" s="172"/>
      <c r="K134" s="172"/>
      <c r="L134" s="172"/>
      <c r="M134" s="172"/>
      <c r="N134" s="172"/>
      <c r="O134" s="172"/>
      <c r="P134" s="172"/>
      <c r="Q134" s="172"/>
      <c r="R134" s="172"/>
      <c r="S134" s="172"/>
      <c r="T134" s="172"/>
      <c r="U134" s="29"/>
    </row>
    <row r="135" spans="1:21" ht="15" customHeight="1">
      <c r="A135" s="3"/>
      <c r="B135" s="172"/>
      <c r="C135" s="172"/>
      <c r="D135" s="172"/>
      <c r="E135" s="172"/>
      <c r="F135" s="172"/>
      <c r="G135" s="172"/>
      <c r="H135" s="172"/>
      <c r="I135" s="172"/>
      <c r="J135" s="172"/>
      <c r="K135" s="172"/>
      <c r="L135" s="172"/>
      <c r="M135" s="172"/>
      <c r="N135" s="172"/>
      <c r="O135" s="172"/>
      <c r="P135" s="172"/>
      <c r="Q135" s="172"/>
      <c r="R135" s="172"/>
      <c r="S135" s="172"/>
      <c r="T135" s="172"/>
      <c r="U135" s="29"/>
    </row>
    <row r="136" spans="1:21" ht="15" customHeight="1">
      <c r="A136" s="3"/>
      <c r="B136" s="172"/>
      <c r="C136" s="172"/>
      <c r="D136" s="172"/>
      <c r="E136" s="172"/>
      <c r="F136" s="172"/>
      <c r="G136" s="172"/>
      <c r="H136" s="172"/>
      <c r="I136" s="172"/>
      <c r="J136" s="172"/>
      <c r="K136" s="172"/>
      <c r="L136" s="172"/>
      <c r="M136" s="172"/>
      <c r="N136" s="172"/>
      <c r="O136" s="172"/>
      <c r="P136" s="172"/>
      <c r="Q136" s="172"/>
      <c r="R136" s="172"/>
      <c r="S136" s="172"/>
      <c r="T136" s="172"/>
      <c r="U136" s="29"/>
    </row>
    <row r="137" spans="1:21" ht="15" customHeight="1">
      <c r="A137" s="3"/>
      <c r="B137" s="172"/>
      <c r="C137" s="172"/>
      <c r="D137" s="172"/>
      <c r="E137" s="172"/>
      <c r="F137" s="172"/>
      <c r="G137" s="172"/>
      <c r="H137" s="172"/>
      <c r="I137" s="172"/>
      <c r="J137" s="172"/>
      <c r="K137" s="172"/>
      <c r="L137" s="172"/>
      <c r="M137" s="172"/>
      <c r="N137" s="172"/>
      <c r="O137" s="172"/>
      <c r="P137" s="172"/>
      <c r="Q137" s="172"/>
      <c r="R137" s="172"/>
      <c r="S137" s="172"/>
      <c r="T137" s="172"/>
      <c r="U137" s="29"/>
    </row>
    <row r="138" spans="1:21" ht="15" customHeight="1">
      <c r="A138" s="149"/>
      <c r="B138" s="67"/>
      <c r="C138" s="67"/>
      <c r="D138" s="67"/>
      <c r="E138" s="67"/>
      <c r="F138" s="67"/>
      <c r="G138" s="67"/>
      <c r="H138" s="67"/>
      <c r="I138" s="67"/>
      <c r="J138" s="67"/>
      <c r="K138" s="67"/>
      <c r="L138" s="67"/>
      <c r="M138" s="67"/>
      <c r="N138" s="67"/>
      <c r="O138" s="67"/>
      <c r="P138" s="67"/>
      <c r="Q138" s="67"/>
      <c r="R138" s="67"/>
      <c r="S138" s="67"/>
      <c r="T138" s="67"/>
      <c r="U138" s="98"/>
    </row>
  </sheetData>
  <mergeCells count="4">
    <mergeCell ref="B1:S1"/>
    <mergeCell ref="H2:I2"/>
    <mergeCell ref="B109:I109"/>
    <mergeCell ref="B110:I110"/>
  </mergeCells>
  <pageMargins left="0.7" right="0.7" top="0.75" bottom="0.75" header="0.3" footer="0.3"/>
  <pageSetup orientation="portrait" r:id="rId1"/>
  <headerFooter>
    <oddFooter>&amp;C&amp;"Helvetica Neue,Regular"&amp;12&amp;K000000&amp;P</oddFooter>
  </headerFooter>
  <ignoredErrors>
    <ignoredError sqref="L40:L41 L46:L47 J58 H16:H17 K40:K41 K46:K47 J31:J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9DE8A-974C-434D-B13E-312B00624864}">
  <dimension ref="A1:I43"/>
  <sheetViews>
    <sheetView showGridLines="0" topLeftCell="A10" zoomScale="55" zoomScaleNormal="55" workbookViewId="0">
      <selection activeCell="C41" sqref="C41"/>
    </sheetView>
  </sheetViews>
  <sheetFormatPr defaultColWidth="8.85546875" defaultRowHeight="15.4" customHeight="1"/>
  <cols>
    <col min="1" max="1" width="9.140625" style="157" customWidth="1"/>
    <col min="2" max="2" width="87.5703125" style="157" customWidth="1"/>
    <col min="3" max="3" width="11.5703125" style="157" customWidth="1"/>
    <col min="4" max="4" width="9.140625" style="157" customWidth="1"/>
    <col min="5" max="5" width="72.140625" style="157" customWidth="1"/>
    <col min="6" max="6" width="21.42578125" style="157" customWidth="1"/>
    <col min="7" max="7" width="9.140625" style="157" customWidth="1"/>
    <col min="8" max="8" width="9.140625" style="446" customWidth="1"/>
    <col min="9" max="9" width="8.85546875" style="446" customWidth="1"/>
    <col min="10" max="16384" width="8.85546875" style="157"/>
  </cols>
  <sheetData>
    <row r="1" spans="1:8" ht="15" customHeight="1">
      <c r="A1" s="1"/>
      <c r="B1" s="188"/>
      <c r="C1" s="189"/>
      <c r="D1" s="155"/>
      <c r="E1" s="155"/>
      <c r="F1" s="155"/>
      <c r="G1" s="155"/>
      <c r="H1" s="172"/>
    </row>
    <row r="2" spans="1:8" ht="15" customHeight="1">
      <c r="A2" s="3"/>
      <c r="B2" s="26"/>
      <c r="C2" s="23"/>
      <c r="D2" s="172"/>
      <c r="E2" s="172"/>
      <c r="F2" s="172"/>
      <c r="G2" s="172"/>
      <c r="H2" s="172"/>
    </row>
    <row r="3" spans="1:8" ht="15" customHeight="1">
      <c r="A3" s="3"/>
      <c r="B3" s="26"/>
      <c r="C3" s="23"/>
      <c r="D3" s="172"/>
      <c r="E3" s="172"/>
      <c r="F3" s="172"/>
      <c r="G3" s="172"/>
      <c r="H3" s="172"/>
    </row>
    <row r="4" spans="1:8" ht="15" customHeight="1">
      <c r="A4" s="3"/>
      <c r="B4" s="26"/>
      <c r="C4" s="23"/>
      <c r="D4" s="172"/>
      <c r="E4" s="172"/>
      <c r="F4" s="172"/>
      <c r="G4" s="172"/>
      <c r="H4" s="172"/>
    </row>
    <row r="5" spans="1:8" ht="30" customHeight="1">
      <c r="A5" s="3"/>
      <c r="B5" s="190" t="s">
        <v>352</v>
      </c>
      <c r="C5" s="191" t="s">
        <v>353</v>
      </c>
      <c r="D5" s="172"/>
      <c r="E5" s="172"/>
      <c r="F5" s="172"/>
      <c r="G5" s="172"/>
      <c r="H5" s="172"/>
    </row>
    <row r="6" spans="1:8" ht="20.100000000000001" customHeight="1">
      <c r="A6" s="3"/>
      <c r="B6" s="192" t="s">
        <v>338</v>
      </c>
      <c r="C6" s="193"/>
      <c r="D6" s="172"/>
      <c r="E6" s="172"/>
      <c r="F6" s="172"/>
      <c r="G6" s="172"/>
      <c r="H6" s="172"/>
    </row>
    <row r="7" spans="1:8" ht="20.100000000000001" customHeight="1">
      <c r="A7" s="3"/>
      <c r="B7" s="194" t="s">
        <v>354</v>
      </c>
      <c r="C7" s="195" t="s">
        <v>355</v>
      </c>
      <c r="D7" s="172"/>
      <c r="E7" s="172"/>
      <c r="F7" s="172"/>
      <c r="G7" s="172"/>
      <c r="H7" s="172"/>
    </row>
    <row r="8" spans="1:8" ht="20.100000000000001" customHeight="1">
      <c r="A8" s="3"/>
      <c r="B8" s="194" t="s">
        <v>356</v>
      </c>
      <c r="C8" s="195" t="s">
        <v>355</v>
      </c>
      <c r="D8" s="172"/>
      <c r="E8" s="172"/>
      <c r="F8" s="172"/>
      <c r="G8" s="172"/>
      <c r="H8" s="172"/>
    </row>
    <row r="9" spans="1:8" ht="20.100000000000001" customHeight="1">
      <c r="A9" s="3"/>
      <c r="B9" s="192" t="s">
        <v>357</v>
      </c>
      <c r="C9" s="193"/>
      <c r="D9" s="172"/>
      <c r="E9" s="172"/>
      <c r="F9" s="172"/>
      <c r="G9" s="172"/>
      <c r="H9" s="25"/>
    </row>
    <row r="10" spans="1:8" ht="20.100000000000001" customHeight="1">
      <c r="A10" s="3"/>
      <c r="B10" s="194" t="s">
        <v>358</v>
      </c>
      <c r="C10" s="195" t="s">
        <v>355</v>
      </c>
      <c r="D10" s="172"/>
      <c r="E10" s="172"/>
      <c r="F10" s="172"/>
      <c r="G10" s="172"/>
      <c r="H10" s="25"/>
    </row>
    <row r="11" spans="1:8" ht="20.100000000000001" customHeight="1">
      <c r="A11" s="3"/>
      <c r="B11" s="157" t="s">
        <v>359</v>
      </c>
      <c r="C11" s="196" t="s">
        <v>355</v>
      </c>
      <c r="D11" s="172"/>
      <c r="E11" s="172"/>
      <c r="F11" s="172"/>
      <c r="G11" s="172"/>
      <c r="H11" s="172"/>
    </row>
    <row r="12" spans="1:8" ht="20.100000000000001" customHeight="1">
      <c r="A12" s="3"/>
      <c r="B12" s="192" t="s">
        <v>360</v>
      </c>
      <c r="C12" s="193"/>
      <c r="D12" s="172"/>
      <c r="E12" s="172"/>
      <c r="F12" s="172"/>
      <c r="G12" s="172"/>
      <c r="H12" s="172"/>
    </row>
    <row r="13" spans="1:8" ht="20.100000000000001" customHeight="1">
      <c r="A13" s="3"/>
      <c r="B13" s="194" t="s">
        <v>361</v>
      </c>
      <c r="C13" s="195" t="s">
        <v>355</v>
      </c>
      <c r="D13" s="172"/>
      <c r="E13" s="172"/>
      <c r="F13" s="172"/>
      <c r="G13" s="172"/>
      <c r="H13" s="172"/>
    </row>
    <row r="14" spans="1:8" ht="20.100000000000001" customHeight="1">
      <c r="A14" s="3"/>
      <c r="B14" s="194" t="s">
        <v>33</v>
      </c>
      <c r="C14" s="195" t="s">
        <v>355</v>
      </c>
      <c r="D14" s="172"/>
      <c r="E14" s="172"/>
      <c r="F14" s="172"/>
      <c r="G14" s="172"/>
      <c r="H14" s="172"/>
    </row>
    <row r="15" spans="1:8" ht="20.100000000000001" customHeight="1">
      <c r="A15" s="3"/>
      <c r="B15" s="194" t="s">
        <v>362</v>
      </c>
      <c r="C15" s="195" t="s">
        <v>355</v>
      </c>
      <c r="D15" s="172"/>
      <c r="E15" s="172"/>
      <c r="F15" s="172"/>
      <c r="G15" s="172"/>
      <c r="H15" s="172"/>
    </row>
    <row r="16" spans="1:8" ht="20.100000000000001" customHeight="1">
      <c r="A16" s="3"/>
      <c r="B16" s="192" t="s">
        <v>363</v>
      </c>
      <c r="C16" s="193"/>
      <c r="D16" s="172"/>
      <c r="E16" s="172"/>
      <c r="F16" s="172"/>
      <c r="G16" s="172"/>
      <c r="H16" s="172"/>
    </row>
    <row r="17" spans="1:8" ht="20.100000000000001" customHeight="1">
      <c r="A17" s="3"/>
      <c r="B17" s="194" t="s">
        <v>364</v>
      </c>
      <c r="C17" s="195" t="s">
        <v>355</v>
      </c>
      <c r="D17" s="172"/>
      <c r="E17" s="172"/>
      <c r="F17" s="172"/>
      <c r="G17" s="172"/>
      <c r="H17" s="172"/>
    </row>
    <row r="18" spans="1:8" ht="20.100000000000001" customHeight="1">
      <c r="A18" s="3"/>
      <c r="B18" s="194" t="s">
        <v>365</v>
      </c>
      <c r="C18" s="195" t="s">
        <v>355</v>
      </c>
      <c r="D18" s="172"/>
      <c r="E18" s="172"/>
      <c r="F18" s="172"/>
      <c r="G18" s="172"/>
      <c r="H18" s="172"/>
    </row>
    <row r="19" spans="1:8" ht="20.100000000000001" customHeight="1">
      <c r="A19" s="3"/>
      <c r="B19" s="194" t="s">
        <v>366</v>
      </c>
      <c r="C19" s="195" t="s">
        <v>355</v>
      </c>
      <c r="D19" s="172"/>
      <c r="E19" s="172"/>
      <c r="F19" s="172"/>
      <c r="G19" s="172"/>
      <c r="H19" s="172"/>
    </row>
    <row r="20" spans="1:8" ht="20.100000000000001" customHeight="1">
      <c r="A20" s="3"/>
      <c r="B20" s="194" t="s">
        <v>367</v>
      </c>
      <c r="C20" s="195" t="s">
        <v>355</v>
      </c>
      <c r="D20" s="172"/>
      <c r="E20" s="172"/>
      <c r="F20" s="172"/>
      <c r="G20" s="172"/>
      <c r="H20" s="172"/>
    </row>
    <row r="21" spans="1:8" ht="20.100000000000001" customHeight="1">
      <c r="A21" s="3"/>
      <c r="B21" s="194" t="s">
        <v>368</v>
      </c>
      <c r="C21" s="195" t="s">
        <v>355</v>
      </c>
      <c r="D21" s="172"/>
      <c r="E21" s="172"/>
      <c r="F21" s="172"/>
      <c r="G21" s="172"/>
      <c r="H21" s="172"/>
    </row>
    <row r="22" spans="1:8" ht="20.100000000000001" customHeight="1">
      <c r="A22" s="3"/>
      <c r="B22" s="194" t="s">
        <v>369</v>
      </c>
      <c r="C22" s="195" t="s">
        <v>355</v>
      </c>
      <c r="D22" s="172"/>
      <c r="E22" s="172"/>
      <c r="F22" s="172"/>
      <c r="G22" s="172"/>
      <c r="H22" s="172"/>
    </row>
    <row r="23" spans="1:8" ht="20.100000000000001" customHeight="1">
      <c r="A23" s="3"/>
      <c r="B23" s="194" t="s">
        <v>370</v>
      </c>
      <c r="C23" s="195" t="s">
        <v>355</v>
      </c>
      <c r="D23" s="172"/>
      <c r="E23" s="172"/>
      <c r="F23" s="172"/>
      <c r="G23" s="172"/>
      <c r="H23" s="172"/>
    </row>
    <row r="24" spans="1:8" ht="20.100000000000001" customHeight="1">
      <c r="A24" s="3"/>
      <c r="B24" s="194" t="s">
        <v>371</v>
      </c>
      <c r="C24" s="195" t="s">
        <v>355</v>
      </c>
      <c r="D24" s="172"/>
      <c r="E24" s="172"/>
      <c r="F24" s="172"/>
      <c r="G24" s="172"/>
      <c r="H24" s="172"/>
    </row>
    <row r="25" spans="1:8" ht="20.100000000000001" customHeight="1">
      <c r="A25" s="3"/>
      <c r="B25" s="194" t="s">
        <v>372</v>
      </c>
      <c r="C25" s="195" t="s">
        <v>355</v>
      </c>
      <c r="D25" s="172"/>
      <c r="E25" s="172"/>
      <c r="F25" s="172"/>
      <c r="G25" s="172"/>
      <c r="H25" s="172"/>
    </row>
    <row r="26" spans="1:8" ht="33" customHeight="1">
      <c r="A26" s="3"/>
      <c r="B26" s="194" t="s">
        <v>373</v>
      </c>
      <c r="C26" s="195" t="s">
        <v>355</v>
      </c>
      <c r="D26" s="172"/>
      <c r="E26" s="172"/>
      <c r="F26" s="172"/>
      <c r="G26" s="172"/>
      <c r="H26" s="172"/>
    </row>
    <row r="27" spans="1:8" ht="20.100000000000001" customHeight="1">
      <c r="A27" s="3"/>
      <c r="B27" s="194" t="s">
        <v>374</v>
      </c>
      <c r="C27" s="197" t="s">
        <v>355</v>
      </c>
      <c r="D27" s="172"/>
      <c r="E27" s="172"/>
      <c r="F27" s="172"/>
      <c r="G27" s="172"/>
      <c r="H27" s="172"/>
    </row>
    <row r="28" spans="1:8" ht="20.100000000000001" customHeight="1">
      <c r="A28" s="3"/>
      <c r="B28" s="194" t="s">
        <v>375</v>
      </c>
      <c r="C28" s="195" t="s">
        <v>355</v>
      </c>
      <c r="D28" s="172"/>
      <c r="E28" s="172"/>
      <c r="F28" s="172"/>
      <c r="G28" s="172"/>
      <c r="H28" s="172"/>
    </row>
    <row r="29" spans="1:8" ht="20.100000000000001" customHeight="1">
      <c r="A29" s="3"/>
      <c r="B29" s="194" t="s">
        <v>376</v>
      </c>
      <c r="C29" s="195" t="s">
        <v>355</v>
      </c>
      <c r="D29" s="172"/>
      <c r="E29" s="172"/>
      <c r="F29" s="172"/>
      <c r="G29" s="172"/>
      <c r="H29" s="172"/>
    </row>
    <row r="30" spans="1:8" ht="20.100000000000001" customHeight="1">
      <c r="A30" s="3"/>
      <c r="B30" s="194" t="s">
        <v>377</v>
      </c>
      <c r="C30" s="195" t="s">
        <v>355</v>
      </c>
      <c r="D30" s="172"/>
      <c r="E30" s="172"/>
      <c r="F30" s="172"/>
      <c r="G30" s="172"/>
      <c r="H30" s="172"/>
    </row>
    <row r="31" spans="1:8" ht="20.100000000000001" customHeight="1">
      <c r="A31" s="3"/>
      <c r="B31" s="194" t="s">
        <v>378</v>
      </c>
      <c r="C31" s="195" t="s">
        <v>355</v>
      </c>
      <c r="D31" s="172"/>
      <c r="E31" s="172"/>
      <c r="F31" s="172"/>
      <c r="G31" s="172"/>
      <c r="H31" s="172"/>
    </row>
    <row r="32" spans="1:8" ht="20.100000000000001" customHeight="1">
      <c r="A32" s="3"/>
      <c r="B32" s="194" t="s">
        <v>379</v>
      </c>
      <c r="C32" s="195" t="s">
        <v>355</v>
      </c>
      <c r="D32" s="172"/>
      <c r="E32" s="172"/>
      <c r="F32" s="172"/>
      <c r="G32" s="172"/>
      <c r="H32" s="172"/>
    </row>
    <row r="33" spans="1:8" ht="20.100000000000001" customHeight="1">
      <c r="A33" s="3"/>
      <c r="B33" s="194" t="s">
        <v>380</v>
      </c>
      <c r="C33" s="195" t="s">
        <v>355</v>
      </c>
      <c r="D33" s="172"/>
      <c r="E33" s="172"/>
      <c r="F33" s="172"/>
      <c r="G33" s="172"/>
      <c r="H33" s="172"/>
    </row>
    <row r="34" spans="1:8" ht="20.100000000000001" customHeight="1">
      <c r="A34" s="3"/>
      <c r="B34" s="194" t="s">
        <v>381</v>
      </c>
      <c r="C34" s="195" t="s">
        <v>355</v>
      </c>
      <c r="D34" s="172"/>
      <c r="E34" s="172"/>
      <c r="F34" s="172"/>
      <c r="G34" s="172"/>
      <c r="H34" s="172"/>
    </row>
    <row r="35" spans="1:8" ht="20.100000000000001" customHeight="1">
      <c r="A35" s="3"/>
      <c r="B35" s="194" t="s">
        <v>382</v>
      </c>
      <c r="C35" s="195" t="s">
        <v>355</v>
      </c>
      <c r="D35" s="172"/>
      <c r="E35" s="172"/>
      <c r="F35" s="172"/>
      <c r="G35" s="172"/>
      <c r="H35" s="172"/>
    </row>
    <row r="36" spans="1:8" ht="20.100000000000001" customHeight="1">
      <c r="A36" s="3"/>
      <c r="B36" s="194" t="s">
        <v>383</v>
      </c>
      <c r="C36" s="195" t="s">
        <v>355</v>
      </c>
      <c r="D36" s="172"/>
      <c r="E36" s="172"/>
      <c r="F36" s="172"/>
      <c r="G36" s="172"/>
      <c r="H36" s="172"/>
    </row>
    <row r="37" spans="1:8" ht="20.100000000000001" customHeight="1">
      <c r="A37" s="3"/>
      <c r="B37" s="194" t="s">
        <v>384</v>
      </c>
      <c r="C37" s="197" t="s">
        <v>355</v>
      </c>
      <c r="D37" s="172"/>
      <c r="E37" s="172"/>
      <c r="F37" s="172"/>
      <c r="G37" s="172"/>
      <c r="H37" s="172"/>
    </row>
    <row r="38" spans="1:8" ht="20.100000000000001" customHeight="1">
      <c r="A38" s="3"/>
      <c r="B38" s="194" t="s">
        <v>385</v>
      </c>
      <c r="C38" s="195" t="s">
        <v>355</v>
      </c>
      <c r="D38" s="172"/>
      <c r="E38" s="172"/>
      <c r="F38" s="172"/>
      <c r="G38" s="172"/>
      <c r="H38" s="172"/>
    </row>
    <row r="39" spans="1:8" ht="20.100000000000001" customHeight="1">
      <c r="A39" s="3"/>
      <c r="B39" s="192" t="s">
        <v>386</v>
      </c>
      <c r="C39" s="193"/>
      <c r="D39" s="172"/>
      <c r="E39" s="172"/>
      <c r="F39" s="172"/>
      <c r="G39" s="172"/>
      <c r="H39" s="172"/>
    </row>
    <row r="40" spans="1:8" ht="20.100000000000001" customHeight="1">
      <c r="A40" s="3"/>
      <c r="B40" s="194" t="s">
        <v>387</v>
      </c>
      <c r="C40" s="196" t="s">
        <v>355</v>
      </c>
      <c r="D40" s="172"/>
      <c r="E40" s="172"/>
      <c r="F40" s="172"/>
      <c r="G40" s="172"/>
      <c r="H40" s="172"/>
    </row>
    <row r="41" spans="1:8" ht="20.100000000000001" customHeight="1">
      <c r="A41" s="3"/>
      <c r="B41" s="444" t="s">
        <v>492</v>
      </c>
      <c r="C41" s="445" t="s">
        <v>355</v>
      </c>
      <c r="D41" s="172"/>
      <c r="E41" s="172"/>
      <c r="F41" s="172"/>
      <c r="G41" s="172"/>
      <c r="H41" s="172"/>
    </row>
    <row r="42" spans="1:8" s="446" customFormat="1" ht="15" customHeight="1">
      <c r="A42" s="172"/>
      <c r="B42" s="26"/>
      <c r="C42" s="23"/>
      <c r="D42" s="172"/>
      <c r="E42" s="172"/>
      <c r="F42" s="172"/>
      <c r="G42" s="172"/>
      <c r="H42" s="172"/>
    </row>
    <row r="43" spans="1:8" s="446" customFormat="1" ht="15.4" customHeight="1"/>
  </sheetData>
  <hyperlinks>
    <hyperlink ref="C7" r:id="rId1" xr:uid="{818ADBDE-376C-49FD-B8C5-EB021F5186FA}"/>
    <hyperlink ref="C8" r:id="rId2" xr:uid="{3E4CACFC-FC59-4125-9DDC-7B4091B61113}"/>
    <hyperlink ref="C10" r:id="rId3" xr:uid="{CA26D419-5170-425B-9310-E73F848973EA}"/>
    <hyperlink ref="C13" r:id="rId4" xr:uid="{9BF66B9A-5BE4-42DE-BC87-4C7AEEDAF2E7}"/>
    <hyperlink ref="C14" r:id="rId5" xr:uid="{F6E01F4F-CF20-4C4A-B79D-2153759015EB}"/>
    <hyperlink ref="C15" r:id="rId6" xr:uid="{162609D7-F806-4878-8F71-459F9FEC95EA}"/>
    <hyperlink ref="C17" r:id="rId7" xr:uid="{D9C652DF-4D96-4866-9BFD-A77AC4524734}"/>
    <hyperlink ref="C18" r:id="rId8" xr:uid="{8F22C68B-75A8-4344-98C4-566E70030409}"/>
    <hyperlink ref="C19" r:id="rId9" xr:uid="{AB039375-FF4E-414A-8365-4878266B4FF7}"/>
    <hyperlink ref="C20" r:id="rId10" xr:uid="{C8677AC4-E56D-41E1-B6EA-0DD29D0FC27F}"/>
    <hyperlink ref="C21" r:id="rId11" xr:uid="{437D9247-B952-42F5-9BE4-D262AFBA98F0}"/>
    <hyperlink ref="C22" r:id="rId12" xr:uid="{E3C1A537-1E4F-46F0-A6F1-1A4F308EE69F}"/>
    <hyperlink ref="C23" r:id="rId13" xr:uid="{D12AB194-242F-450F-B835-74BD6A5C9A34}"/>
    <hyperlink ref="C24" r:id="rId14" xr:uid="{F4D93CF2-83DC-4A6E-8E94-665EDA24CC88}"/>
    <hyperlink ref="C25" r:id="rId15" xr:uid="{31B134A0-7C9F-4083-8F03-28CDE34A9A4B}"/>
    <hyperlink ref="C26" r:id="rId16" xr:uid="{730FEAEB-839C-4403-8223-1AD555514394}"/>
    <hyperlink ref="C27" r:id="rId17" xr:uid="{9041C2D1-18C3-4186-B9AE-DFFFDC043B89}"/>
    <hyperlink ref="C28" r:id="rId18" xr:uid="{AD8BC474-6F13-42A2-8AA8-7029AA4EF26F}"/>
    <hyperlink ref="C29" r:id="rId19" xr:uid="{1E1B0077-6635-4279-94A7-1BA1098DC084}"/>
    <hyperlink ref="C30" r:id="rId20" xr:uid="{560E343E-381E-413A-A785-E573EDF093B0}"/>
    <hyperlink ref="C31" r:id="rId21" xr:uid="{BAD6F944-BD5E-466C-8306-7B23BC936620}"/>
    <hyperlink ref="C32" r:id="rId22" xr:uid="{73D3D4AE-D605-4861-8AE8-F35377375E0E}"/>
    <hyperlink ref="C33" r:id="rId23" xr:uid="{747F2A97-25DA-4314-BFD4-389E01091B5C}"/>
    <hyperlink ref="C34" r:id="rId24" xr:uid="{AA19D96E-9D77-427D-8E93-EA2F3BD54776}"/>
    <hyperlink ref="C35" r:id="rId25" xr:uid="{1F3C7698-20D5-4C3C-914B-2164E3D922E3}"/>
    <hyperlink ref="C36" r:id="rId26" xr:uid="{217973D3-4025-40F2-BC6C-66F3151C063B}"/>
    <hyperlink ref="C37" r:id="rId27" xr:uid="{153D2107-20AC-4CCB-8224-84C9F536FC4F}"/>
    <hyperlink ref="C38" r:id="rId28" xr:uid="{900D5B3F-A9AA-4BE9-AF10-3FCC477C79B3}"/>
    <hyperlink ref="C40" r:id="rId29" xr:uid="{EF07B4E4-E045-4334-9E46-B9A01A53078D}"/>
    <hyperlink ref="C11" r:id="rId30" xr:uid="{C5A1A6DF-AF36-4734-8CFF-FEBACE967790}"/>
    <hyperlink ref="C41" r:id="rId31" xr:uid="{2981C7A5-FB3D-4103-96BC-58F93453FDB5}"/>
  </hyperlinks>
  <pageMargins left="0.7" right="0.7" top="0.75" bottom="0.75" header="0.3" footer="0.3"/>
  <pageSetup orientation="portrait"/>
  <headerFooter>
    <oddFooter>&amp;C&amp;"Helvetica Neue,Regular"&amp;12&amp;K000000&amp;P</oddFooter>
  </headerFooter>
  <drawing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3153-1F7F-44F1-8DF3-F21C995AC726}">
  <sheetPr>
    <tabColor rgb="FF0070C0"/>
  </sheetPr>
  <dimension ref="A1:X134"/>
  <sheetViews>
    <sheetView showGridLines="0" zoomScale="60" zoomScaleNormal="60" workbookViewId="0">
      <pane ySplit="4" topLeftCell="A122" activePane="bottomLeft" state="frozen"/>
      <selection activeCell="B130" sqref="B130:I130"/>
      <selection pane="bottomLeft" activeCell="B135" sqref="B135"/>
    </sheetView>
  </sheetViews>
  <sheetFormatPr defaultColWidth="8.85546875" defaultRowHeight="15.4" customHeight="1"/>
  <cols>
    <col min="1" max="1" width="8.5703125" style="229" customWidth="1"/>
    <col min="2" max="2" width="8.5703125" style="241" customWidth="1"/>
    <col min="3" max="3" width="80.5703125" style="229" customWidth="1"/>
    <col min="4" max="9" width="23.5703125" style="229" customWidth="1"/>
    <col min="10" max="13" width="8.85546875" style="229" customWidth="1"/>
    <col min="14" max="14" width="14.85546875" style="229" customWidth="1"/>
    <col min="15" max="23" width="8.85546875" style="229"/>
    <col min="24" max="24" width="13.42578125" style="229" customWidth="1"/>
    <col min="25" max="16384" width="8.85546875" style="229"/>
  </cols>
  <sheetData>
    <row r="1" spans="1:24" ht="15.75" customHeight="1">
      <c r="A1" s="225"/>
      <c r="B1" s="476"/>
      <c r="C1" s="476"/>
      <c r="D1" s="476"/>
      <c r="E1" s="476"/>
      <c r="F1" s="476"/>
      <c r="G1" s="476"/>
      <c r="H1" s="476"/>
      <c r="I1" s="476"/>
      <c r="J1" s="226"/>
      <c r="K1" s="226"/>
      <c r="L1" s="227"/>
      <c r="M1" s="228"/>
    </row>
    <row r="2" spans="1:24" ht="24" customHeight="1">
      <c r="A2" s="230"/>
      <c r="B2" s="231"/>
      <c r="C2" s="232"/>
      <c r="D2" s="233"/>
      <c r="E2" s="233"/>
      <c r="F2" s="233"/>
      <c r="G2" s="233"/>
      <c r="H2" s="477"/>
      <c r="I2" s="477"/>
      <c r="J2" s="234"/>
      <c r="K2" s="234"/>
      <c r="L2" s="234"/>
      <c r="M2" s="228"/>
    </row>
    <row r="3" spans="1:24" ht="18.75" customHeight="1">
      <c r="A3" s="230"/>
      <c r="B3" s="235"/>
      <c r="C3" s="236"/>
      <c r="D3" s="236"/>
      <c r="E3" s="236"/>
      <c r="F3" s="236"/>
      <c r="G3" s="237"/>
      <c r="H3" s="237"/>
      <c r="I3" s="236"/>
      <c r="J3" s="234"/>
      <c r="K3" s="234"/>
      <c r="L3" s="234"/>
      <c r="M3" s="228"/>
    </row>
    <row r="4" spans="1:24" ht="30" customHeight="1">
      <c r="A4" s="230"/>
      <c r="B4" s="199" t="s">
        <v>0</v>
      </c>
      <c r="C4" s="199" t="s">
        <v>388</v>
      </c>
      <c r="D4" s="199" t="s">
        <v>1</v>
      </c>
      <c r="E4" s="199" t="s">
        <v>2</v>
      </c>
      <c r="F4" s="199" t="s">
        <v>3</v>
      </c>
      <c r="G4" s="199" t="s">
        <v>4</v>
      </c>
      <c r="H4" s="199" t="s">
        <v>5</v>
      </c>
      <c r="I4" s="199" t="s">
        <v>6</v>
      </c>
      <c r="J4" s="234"/>
      <c r="K4" s="238"/>
      <c r="L4" s="234"/>
      <c r="M4" s="239"/>
      <c r="N4" s="240"/>
      <c r="O4" s="241"/>
      <c r="P4" s="241"/>
      <c r="Q4" s="241"/>
      <c r="R4" s="241"/>
      <c r="S4" s="241"/>
      <c r="T4" s="241"/>
      <c r="U4" s="241"/>
      <c r="V4" s="241"/>
      <c r="W4" s="241"/>
      <c r="X4" s="241"/>
    </row>
    <row r="5" spans="1:24" ht="26.1" customHeight="1">
      <c r="A5" s="230"/>
      <c r="B5" s="478" t="s">
        <v>494</v>
      </c>
      <c r="C5" s="478"/>
      <c r="D5" s="478"/>
      <c r="E5" s="478"/>
      <c r="F5" s="478"/>
      <c r="G5" s="478"/>
      <c r="H5" s="478"/>
      <c r="I5" s="242"/>
      <c r="J5" s="234"/>
      <c r="K5" s="234"/>
      <c r="L5" s="234"/>
      <c r="M5" s="239"/>
      <c r="N5" s="479"/>
      <c r="O5" s="479"/>
      <c r="P5" s="479"/>
      <c r="Q5" s="479"/>
      <c r="R5" s="479"/>
      <c r="S5" s="479"/>
      <c r="T5" s="479"/>
      <c r="U5" s="479"/>
      <c r="V5" s="479"/>
      <c r="W5" s="479"/>
      <c r="X5" s="479"/>
    </row>
    <row r="6" spans="1:24" ht="26.1" customHeight="1">
      <c r="A6" s="230"/>
      <c r="B6" s="480" t="s">
        <v>495</v>
      </c>
      <c r="C6" s="480"/>
      <c r="D6" s="480"/>
      <c r="E6" s="480"/>
      <c r="F6" s="480"/>
      <c r="G6" s="480"/>
      <c r="H6" s="480"/>
      <c r="I6" s="243"/>
      <c r="J6" s="234"/>
      <c r="K6" s="234"/>
      <c r="L6" s="234"/>
      <c r="M6" s="239"/>
      <c r="N6" s="479"/>
      <c r="O6" s="479"/>
      <c r="P6" s="479"/>
      <c r="Q6" s="479"/>
      <c r="R6" s="479"/>
      <c r="S6" s="479"/>
      <c r="T6" s="479"/>
      <c r="U6" s="479"/>
      <c r="V6" s="479"/>
      <c r="W6" s="479"/>
      <c r="X6" s="479"/>
    </row>
    <row r="7" spans="1:24" ht="26.1" customHeight="1">
      <c r="A7" s="230"/>
      <c r="B7" s="244">
        <v>1</v>
      </c>
      <c r="C7" s="245" t="s">
        <v>496</v>
      </c>
      <c r="D7" s="246"/>
      <c r="E7" s="247"/>
      <c r="F7" s="246"/>
      <c r="G7" s="247"/>
      <c r="H7" s="246"/>
      <c r="I7" s="246" t="s">
        <v>7</v>
      </c>
      <c r="J7" s="234"/>
      <c r="K7" s="238"/>
      <c r="L7" s="234"/>
      <c r="M7" s="239"/>
      <c r="N7" s="479"/>
      <c r="O7" s="479"/>
      <c r="P7" s="479"/>
      <c r="Q7" s="479"/>
      <c r="R7" s="479"/>
      <c r="S7" s="479"/>
      <c r="T7" s="479"/>
      <c r="U7" s="479"/>
      <c r="V7" s="479"/>
      <c r="W7" s="479"/>
      <c r="X7" s="479"/>
    </row>
    <row r="8" spans="1:24" ht="26.1" customHeight="1">
      <c r="A8" s="230"/>
      <c r="B8" s="244">
        <v>2</v>
      </c>
      <c r="C8" s="248" t="s">
        <v>497</v>
      </c>
      <c r="D8" s="246"/>
      <c r="E8" s="247"/>
      <c r="F8" s="246"/>
      <c r="G8" s="247"/>
      <c r="H8" s="246"/>
      <c r="I8" s="246" t="s">
        <v>7</v>
      </c>
      <c r="J8" s="234"/>
      <c r="K8" s="238"/>
      <c r="L8" s="234"/>
      <c r="M8" s="249"/>
      <c r="N8" s="483"/>
      <c r="O8" s="483"/>
      <c r="P8" s="483"/>
      <c r="Q8" s="483"/>
      <c r="R8" s="483"/>
      <c r="S8" s="483"/>
      <c r="T8" s="483"/>
      <c r="U8" s="483"/>
      <c r="V8" s="483"/>
      <c r="W8" s="483"/>
      <c r="X8" s="483"/>
    </row>
    <row r="9" spans="1:24" ht="26.1" customHeight="1">
      <c r="A9" s="230"/>
      <c r="B9" s="244">
        <v>3</v>
      </c>
      <c r="C9" s="250" t="s">
        <v>498</v>
      </c>
      <c r="D9" s="246"/>
      <c r="E9" s="247"/>
      <c r="F9" s="246"/>
      <c r="G9" s="247"/>
      <c r="H9" s="246"/>
      <c r="I9" s="246"/>
      <c r="J9" s="234"/>
      <c r="K9" s="238"/>
      <c r="L9" s="234"/>
      <c r="M9" s="251"/>
      <c r="N9" s="252"/>
      <c r="O9" s="252"/>
      <c r="P9" s="252"/>
      <c r="Q9" s="252"/>
      <c r="R9" s="252"/>
      <c r="S9" s="252"/>
      <c r="T9" s="252"/>
      <c r="U9" s="252"/>
      <c r="V9" s="252"/>
      <c r="W9" s="252"/>
      <c r="X9" s="252"/>
    </row>
    <row r="10" spans="1:24" ht="26.1" customHeight="1">
      <c r="A10" s="230"/>
      <c r="B10" s="244">
        <v>4</v>
      </c>
      <c r="C10" s="253" t="s">
        <v>499</v>
      </c>
      <c r="D10" s="246"/>
      <c r="E10" s="247"/>
      <c r="F10" s="246"/>
      <c r="G10" s="247"/>
      <c r="H10" s="246"/>
      <c r="I10" s="246" t="s">
        <v>7</v>
      </c>
      <c r="J10" s="234"/>
      <c r="K10" s="238"/>
      <c r="L10" s="234"/>
      <c r="M10" s="251"/>
      <c r="N10" s="252"/>
      <c r="O10" s="252"/>
      <c r="P10" s="252"/>
      <c r="Q10" s="252"/>
      <c r="R10" s="252"/>
      <c r="S10" s="252"/>
      <c r="T10" s="252"/>
      <c r="U10" s="252"/>
      <c r="V10" s="252"/>
      <c r="W10" s="252"/>
      <c r="X10" s="252"/>
    </row>
    <row r="11" spans="1:24" ht="51" customHeight="1">
      <c r="A11" s="230"/>
      <c r="B11" s="244">
        <v>5</v>
      </c>
      <c r="C11" s="254" t="s">
        <v>500</v>
      </c>
      <c r="D11" s="246"/>
      <c r="E11" s="247"/>
      <c r="F11" s="246" t="s">
        <v>501</v>
      </c>
      <c r="G11" s="247"/>
      <c r="H11" s="246"/>
      <c r="I11" s="246"/>
      <c r="J11" s="234"/>
      <c r="K11" s="234"/>
      <c r="L11" s="234"/>
      <c r="M11" s="228"/>
    </row>
    <row r="12" spans="1:24" ht="33.950000000000003" customHeight="1">
      <c r="A12" s="230"/>
      <c r="B12" s="244">
        <v>6</v>
      </c>
      <c r="C12" s="254" t="s">
        <v>502</v>
      </c>
      <c r="D12" s="246"/>
      <c r="E12" s="247"/>
      <c r="F12" s="246"/>
      <c r="G12" s="247"/>
      <c r="H12" s="246"/>
      <c r="I12" s="246"/>
      <c r="J12" s="234"/>
      <c r="K12" s="238"/>
      <c r="L12" s="234"/>
      <c r="M12" s="228"/>
    </row>
    <row r="13" spans="1:24" ht="33.950000000000003" customHeight="1">
      <c r="A13" s="230"/>
      <c r="B13" s="244">
        <v>7</v>
      </c>
      <c r="C13" s="254" t="s">
        <v>503</v>
      </c>
      <c r="D13" s="246" t="s">
        <v>419</v>
      </c>
      <c r="E13" s="247"/>
      <c r="F13" s="246"/>
      <c r="G13" s="247"/>
      <c r="H13" s="246"/>
      <c r="I13" s="255" t="s">
        <v>7</v>
      </c>
      <c r="J13" s="234"/>
      <c r="K13" s="234"/>
      <c r="L13" s="234"/>
      <c r="M13" s="228"/>
    </row>
    <row r="14" spans="1:24" ht="26.1" customHeight="1">
      <c r="A14" s="230"/>
      <c r="B14" s="480" t="s">
        <v>504</v>
      </c>
      <c r="C14" s="480"/>
      <c r="D14" s="480"/>
      <c r="E14" s="480"/>
      <c r="F14" s="480"/>
      <c r="G14" s="480"/>
      <c r="H14" s="480"/>
      <c r="I14" s="243"/>
      <c r="J14" s="234"/>
      <c r="K14" s="238"/>
      <c r="L14" s="234"/>
      <c r="M14" s="228"/>
    </row>
    <row r="15" spans="1:24" ht="26.1" customHeight="1">
      <c r="A15" s="230"/>
      <c r="B15" s="244">
        <v>1</v>
      </c>
      <c r="C15" s="254" t="s">
        <v>505</v>
      </c>
      <c r="D15" s="246"/>
      <c r="E15" s="247"/>
      <c r="F15" s="246"/>
      <c r="G15" s="247"/>
      <c r="H15" s="246"/>
      <c r="I15" s="246"/>
      <c r="J15" s="234"/>
      <c r="K15" s="234"/>
      <c r="L15" s="234"/>
      <c r="M15" s="228"/>
    </row>
    <row r="16" spans="1:24" ht="26.1" customHeight="1">
      <c r="A16" s="230"/>
      <c r="B16" s="244">
        <v>2</v>
      </c>
      <c r="C16" s="254" t="s">
        <v>506</v>
      </c>
      <c r="D16" s="246" t="s">
        <v>507</v>
      </c>
      <c r="E16" s="247" t="s">
        <v>508</v>
      </c>
      <c r="F16" s="246"/>
      <c r="G16" s="247"/>
      <c r="H16" s="246"/>
      <c r="I16" s="246" t="s">
        <v>7</v>
      </c>
      <c r="J16" s="234"/>
      <c r="K16" s="234"/>
      <c r="L16" s="234"/>
      <c r="M16" s="228"/>
    </row>
    <row r="17" spans="1:20" ht="26.1" customHeight="1">
      <c r="A17" s="230"/>
      <c r="B17" s="244">
        <v>3</v>
      </c>
      <c r="C17" s="254" t="s">
        <v>509</v>
      </c>
      <c r="D17" s="246" t="s">
        <v>507</v>
      </c>
      <c r="E17" s="247"/>
      <c r="F17" s="246"/>
      <c r="G17" s="247"/>
      <c r="H17" s="246"/>
      <c r="I17" s="246"/>
      <c r="J17" s="234"/>
      <c r="K17" s="234"/>
      <c r="L17" s="234"/>
      <c r="M17" s="228"/>
    </row>
    <row r="18" spans="1:20" ht="33.950000000000003" customHeight="1">
      <c r="A18" s="230"/>
      <c r="B18" s="244">
        <v>4</v>
      </c>
      <c r="C18" s="254" t="s">
        <v>510</v>
      </c>
      <c r="D18" s="246"/>
      <c r="E18" s="247"/>
      <c r="F18" s="246"/>
      <c r="G18" s="247"/>
      <c r="H18" s="246"/>
      <c r="I18" s="246" t="s">
        <v>7</v>
      </c>
      <c r="J18" s="234"/>
      <c r="K18" s="234"/>
      <c r="L18" s="234"/>
      <c r="M18" s="228"/>
    </row>
    <row r="19" spans="1:20" ht="33.950000000000003" customHeight="1">
      <c r="A19" s="230"/>
      <c r="B19" s="244">
        <v>5</v>
      </c>
      <c r="C19" s="254" t="s">
        <v>511</v>
      </c>
      <c r="D19" s="246"/>
      <c r="E19" s="247"/>
      <c r="F19" s="246"/>
      <c r="G19" s="247" t="s">
        <v>512</v>
      </c>
      <c r="H19" s="246" t="s">
        <v>513</v>
      </c>
      <c r="I19" s="246" t="s">
        <v>7</v>
      </c>
      <c r="J19" s="234"/>
      <c r="K19" s="234"/>
      <c r="L19" s="234"/>
      <c r="M19" s="228"/>
    </row>
    <row r="20" spans="1:20" ht="33.950000000000003" customHeight="1">
      <c r="A20" s="230"/>
      <c r="B20" s="244">
        <v>6</v>
      </c>
      <c r="C20" s="254" t="s">
        <v>514</v>
      </c>
      <c r="D20" s="246"/>
      <c r="E20" s="247"/>
      <c r="F20" s="246"/>
      <c r="G20" s="247" t="s">
        <v>515</v>
      </c>
      <c r="H20" s="246" t="s">
        <v>513</v>
      </c>
      <c r="I20" s="246" t="s">
        <v>7</v>
      </c>
      <c r="J20" s="234"/>
      <c r="K20" s="234"/>
      <c r="L20" s="234"/>
      <c r="M20" s="228"/>
    </row>
    <row r="21" spans="1:20" ht="33.950000000000003" customHeight="1">
      <c r="A21" s="230"/>
      <c r="B21" s="244">
        <v>7</v>
      </c>
      <c r="C21" s="254" t="s">
        <v>516</v>
      </c>
      <c r="D21" s="246"/>
      <c r="E21" s="247"/>
      <c r="F21" s="246"/>
      <c r="G21" s="247" t="s">
        <v>517</v>
      </c>
      <c r="H21" s="246" t="s">
        <v>513</v>
      </c>
      <c r="I21" s="246" t="s">
        <v>7</v>
      </c>
      <c r="J21" s="234"/>
      <c r="K21" s="234"/>
      <c r="L21" s="234"/>
      <c r="M21" s="228"/>
    </row>
    <row r="22" spans="1:20" ht="33.950000000000003" customHeight="1">
      <c r="A22" s="230"/>
      <c r="B22" s="244">
        <v>8</v>
      </c>
      <c r="C22" s="254" t="s">
        <v>518</v>
      </c>
      <c r="D22" s="246"/>
      <c r="E22" s="247"/>
      <c r="F22" s="246"/>
      <c r="G22" s="247" t="s">
        <v>519</v>
      </c>
      <c r="H22" s="246" t="s">
        <v>513</v>
      </c>
      <c r="I22" s="246" t="s">
        <v>7</v>
      </c>
      <c r="J22" s="234"/>
      <c r="K22" s="234"/>
      <c r="L22" s="234"/>
      <c r="M22" s="228"/>
    </row>
    <row r="23" spans="1:20" ht="26.1" customHeight="1">
      <c r="A23" s="230"/>
      <c r="B23" s="480" t="s">
        <v>520</v>
      </c>
      <c r="C23" s="480"/>
      <c r="D23" s="480"/>
      <c r="E23" s="480"/>
      <c r="F23" s="480"/>
      <c r="G23" s="480"/>
      <c r="H23" s="480"/>
      <c r="I23" s="243"/>
      <c r="J23" s="234"/>
      <c r="K23" s="234"/>
      <c r="L23" s="234"/>
      <c r="M23" s="228"/>
      <c r="R23" s="228"/>
      <c r="S23" s="228"/>
      <c r="T23" s="228"/>
    </row>
    <row r="24" spans="1:20" ht="26.1" customHeight="1">
      <c r="A24" s="230"/>
      <c r="B24" s="244">
        <v>1</v>
      </c>
      <c r="C24" s="245" t="s">
        <v>521</v>
      </c>
      <c r="D24" s="256" t="s">
        <v>522</v>
      </c>
      <c r="E24" s="257" t="s">
        <v>523</v>
      </c>
      <c r="F24" s="256"/>
      <c r="G24" s="257" t="s">
        <v>524</v>
      </c>
      <c r="H24" s="256"/>
      <c r="I24" s="256" t="s">
        <v>7</v>
      </c>
      <c r="J24" s="234"/>
      <c r="K24" s="234"/>
      <c r="L24" s="234"/>
      <c r="M24" s="234"/>
      <c r="N24" s="234"/>
      <c r="O24" s="234"/>
      <c r="Q24" s="234"/>
      <c r="R24" s="234"/>
      <c r="S24" s="228"/>
      <c r="T24" s="228"/>
    </row>
    <row r="25" spans="1:20" ht="33.950000000000003" customHeight="1">
      <c r="A25" s="230"/>
      <c r="B25" s="244">
        <v>2</v>
      </c>
      <c r="C25" s="245" t="s">
        <v>525</v>
      </c>
      <c r="D25" s="256" t="s">
        <v>522</v>
      </c>
      <c r="E25" s="257"/>
      <c r="F25" s="256"/>
      <c r="G25" s="257"/>
      <c r="H25" s="256"/>
      <c r="I25" s="256"/>
      <c r="J25" s="234"/>
      <c r="K25" s="234"/>
      <c r="L25" s="234"/>
      <c r="M25" s="234"/>
      <c r="N25" s="234"/>
      <c r="O25" s="234"/>
      <c r="Q25" s="234"/>
      <c r="R25" s="234"/>
      <c r="S25" s="228"/>
      <c r="T25" s="228"/>
    </row>
    <row r="26" spans="1:20" ht="26.1" customHeight="1">
      <c r="A26" s="230"/>
      <c r="B26" s="244">
        <v>3</v>
      </c>
      <c r="C26" s="245" t="s">
        <v>526</v>
      </c>
      <c r="D26" s="256" t="s">
        <v>527</v>
      </c>
      <c r="E26" s="257"/>
      <c r="F26" s="256"/>
      <c r="G26" s="257" t="s">
        <v>524</v>
      </c>
      <c r="H26" s="256"/>
      <c r="I26" s="256" t="s">
        <v>7</v>
      </c>
      <c r="J26" s="234"/>
      <c r="K26" s="234"/>
      <c r="L26" s="234"/>
      <c r="M26" s="234"/>
      <c r="N26" s="234"/>
      <c r="O26" s="234"/>
      <c r="Q26" s="234"/>
      <c r="R26" s="234"/>
      <c r="S26" s="228"/>
      <c r="T26" s="228"/>
    </row>
    <row r="27" spans="1:20" ht="26.1" customHeight="1">
      <c r="A27" s="230"/>
      <c r="B27" s="244">
        <v>4</v>
      </c>
      <c r="C27" s="245" t="s">
        <v>528</v>
      </c>
      <c r="D27" s="256" t="s">
        <v>529</v>
      </c>
      <c r="E27" s="257"/>
      <c r="F27" s="256"/>
      <c r="G27" s="257" t="s">
        <v>524</v>
      </c>
      <c r="H27" s="256"/>
      <c r="I27" s="256" t="s">
        <v>7</v>
      </c>
      <c r="J27" s="234"/>
      <c r="K27" s="234"/>
      <c r="L27" s="234"/>
      <c r="M27" s="234"/>
      <c r="N27" s="234"/>
      <c r="O27" s="234"/>
      <c r="Q27" s="234"/>
      <c r="R27" s="234"/>
      <c r="S27" s="228"/>
      <c r="T27" s="228"/>
    </row>
    <row r="28" spans="1:20" ht="26.1" customHeight="1">
      <c r="A28" s="230"/>
      <c r="B28" s="244">
        <v>5</v>
      </c>
      <c r="C28" s="245" t="s">
        <v>530</v>
      </c>
      <c r="D28" s="256"/>
      <c r="E28" s="257"/>
      <c r="F28" s="256"/>
      <c r="G28" s="257"/>
      <c r="H28" s="256" t="s">
        <v>531</v>
      </c>
      <c r="I28" s="256"/>
      <c r="J28" s="234"/>
      <c r="K28" s="234"/>
      <c r="L28" s="234"/>
      <c r="M28" s="234"/>
      <c r="N28" s="234"/>
      <c r="O28" s="234"/>
      <c r="Q28" s="234"/>
      <c r="R28" s="234"/>
      <c r="S28" s="228"/>
      <c r="T28" s="228"/>
    </row>
    <row r="29" spans="1:20" ht="26.1" customHeight="1">
      <c r="A29" s="230"/>
      <c r="B29" s="244">
        <v>6</v>
      </c>
      <c r="C29" s="245" t="s">
        <v>532</v>
      </c>
      <c r="D29" s="256"/>
      <c r="E29" s="257"/>
      <c r="F29" s="256"/>
      <c r="G29" s="257"/>
      <c r="H29" s="256"/>
      <c r="I29" s="256" t="s">
        <v>7</v>
      </c>
      <c r="J29" s="234"/>
      <c r="K29" s="234"/>
      <c r="L29" s="234"/>
      <c r="M29" s="234"/>
      <c r="N29" s="234"/>
      <c r="O29" s="234"/>
      <c r="Q29" s="234"/>
      <c r="R29" s="234"/>
      <c r="S29" s="228"/>
      <c r="T29" s="228"/>
    </row>
    <row r="30" spans="1:20" ht="51" customHeight="1">
      <c r="A30" s="230"/>
      <c r="B30" s="244">
        <v>7</v>
      </c>
      <c r="C30" s="245" t="s">
        <v>533</v>
      </c>
      <c r="D30" s="256"/>
      <c r="E30" s="257"/>
      <c r="F30" s="256"/>
      <c r="G30" s="257" t="s">
        <v>524</v>
      </c>
      <c r="H30" s="256"/>
      <c r="I30" s="256"/>
      <c r="J30" s="234"/>
      <c r="K30" s="234"/>
      <c r="L30" s="234"/>
      <c r="M30" s="234"/>
      <c r="N30" s="234"/>
      <c r="O30" s="234"/>
      <c r="Q30" s="234"/>
      <c r="R30" s="234"/>
      <c r="S30" s="228"/>
      <c r="T30" s="228"/>
    </row>
    <row r="31" spans="1:20" ht="26.1" customHeight="1">
      <c r="A31" s="230"/>
      <c r="B31" s="244">
        <v>8</v>
      </c>
      <c r="C31" s="245" t="s">
        <v>534</v>
      </c>
      <c r="D31" s="256" t="s">
        <v>535</v>
      </c>
      <c r="E31" s="257"/>
      <c r="F31" s="256"/>
      <c r="G31" s="257"/>
      <c r="H31" s="256"/>
      <c r="I31" s="256" t="s">
        <v>536</v>
      </c>
      <c r="J31" s="234"/>
      <c r="K31" s="234"/>
      <c r="L31" s="234"/>
      <c r="M31" s="234"/>
      <c r="N31" s="234"/>
      <c r="O31" s="234"/>
      <c r="Q31" s="234"/>
      <c r="R31" s="234"/>
      <c r="S31" s="228"/>
      <c r="T31" s="228"/>
    </row>
    <row r="32" spans="1:20" ht="26.1" customHeight="1">
      <c r="A32" s="230"/>
      <c r="B32" s="244">
        <v>9</v>
      </c>
      <c r="C32" s="245" t="s">
        <v>537</v>
      </c>
      <c r="D32" s="256" t="s">
        <v>535</v>
      </c>
      <c r="E32" s="257"/>
      <c r="F32" s="256"/>
      <c r="G32" s="257"/>
      <c r="H32" s="256"/>
      <c r="I32" s="256" t="s">
        <v>536</v>
      </c>
      <c r="J32" s="234"/>
      <c r="K32" s="234"/>
      <c r="L32" s="234"/>
      <c r="M32" s="234"/>
      <c r="N32" s="234"/>
      <c r="O32" s="234"/>
      <c r="Q32" s="234"/>
      <c r="R32" s="234"/>
      <c r="S32" s="228"/>
      <c r="T32" s="228"/>
    </row>
    <row r="33" spans="1:20" ht="33.950000000000003" customHeight="1">
      <c r="A33" s="230"/>
      <c r="B33" s="244">
        <v>10</v>
      </c>
      <c r="C33" s="245" t="s">
        <v>538</v>
      </c>
      <c r="D33" s="256" t="s">
        <v>522</v>
      </c>
      <c r="E33" s="247" t="s">
        <v>523</v>
      </c>
      <c r="F33" s="246"/>
      <c r="G33" s="247" t="s">
        <v>524</v>
      </c>
      <c r="H33" s="246"/>
      <c r="I33" s="246" t="s">
        <v>7</v>
      </c>
      <c r="J33" s="234"/>
      <c r="K33" s="234"/>
      <c r="L33" s="234"/>
      <c r="M33" s="228"/>
      <c r="R33" s="228"/>
      <c r="S33" s="228"/>
      <c r="T33" s="228"/>
    </row>
    <row r="34" spans="1:20" ht="33.950000000000003" customHeight="1">
      <c r="A34" s="230"/>
      <c r="B34" s="258">
        <v>11</v>
      </c>
      <c r="C34" s="259" t="s">
        <v>539</v>
      </c>
      <c r="D34" s="256" t="s">
        <v>522</v>
      </c>
      <c r="E34" s="247" t="s">
        <v>523</v>
      </c>
      <c r="F34" s="246"/>
      <c r="G34" s="247" t="s">
        <v>524</v>
      </c>
      <c r="H34" s="246"/>
      <c r="I34" s="246"/>
      <c r="J34" s="234"/>
      <c r="K34" s="234"/>
      <c r="L34" s="234"/>
      <c r="M34" s="228"/>
      <c r="R34" s="228"/>
      <c r="S34" s="228"/>
      <c r="T34" s="228"/>
    </row>
    <row r="35" spans="1:20" ht="33.950000000000003" customHeight="1">
      <c r="A35" s="230"/>
      <c r="B35" s="258">
        <v>12</v>
      </c>
      <c r="C35" s="260" t="s">
        <v>540</v>
      </c>
      <c r="D35" s="256" t="s">
        <v>527</v>
      </c>
      <c r="E35" s="247"/>
      <c r="F35" s="246"/>
      <c r="G35" s="247" t="s">
        <v>524</v>
      </c>
      <c r="H35" s="246"/>
      <c r="I35" s="246" t="s">
        <v>7</v>
      </c>
      <c r="J35" s="234"/>
      <c r="K35" s="234"/>
      <c r="L35" s="234"/>
      <c r="M35" s="228"/>
    </row>
    <row r="36" spans="1:20" ht="26.1" customHeight="1">
      <c r="A36" s="230"/>
      <c r="B36" s="244">
        <v>13</v>
      </c>
      <c r="C36" s="245" t="s">
        <v>541</v>
      </c>
      <c r="D36" s="256" t="s">
        <v>529</v>
      </c>
      <c r="E36" s="247"/>
      <c r="F36" s="246"/>
      <c r="G36" s="247" t="s">
        <v>524</v>
      </c>
      <c r="H36" s="246"/>
      <c r="I36" s="246" t="s">
        <v>7</v>
      </c>
      <c r="J36" s="234"/>
      <c r="K36" s="234"/>
      <c r="L36" s="234"/>
      <c r="M36" s="228"/>
    </row>
    <row r="37" spans="1:20" ht="33.950000000000003" customHeight="1">
      <c r="A37" s="230"/>
      <c r="B37" s="244">
        <v>14</v>
      </c>
      <c r="C37" s="245" t="s">
        <v>542</v>
      </c>
      <c r="D37" s="256"/>
      <c r="E37" s="247"/>
      <c r="F37" s="246"/>
      <c r="G37" s="247"/>
      <c r="H37" s="246" t="s">
        <v>531</v>
      </c>
      <c r="I37" s="246"/>
      <c r="J37" s="234"/>
      <c r="K37" s="234"/>
      <c r="L37" s="234"/>
      <c r="M37" s="228"/>
    </row>
    <row r="38" spans="1:20" ht="33.950000000000003" customHeight="1">
      <c r="A38" s="230"/>
      <c r="B38" s="244">
        <v>15</v>
      </c>
      <c r="C38" s="245" t="s">
        <v>543</v>
      </c>
      <c r="D38" s="256"/>
      <c r="E38" s="247"/>
      <c r="F38" s="246"/>
      <c r="G38" s="247"/>
      <c r="H38" s="246"/>
      <c r="I38" s="246" t="s">
        <v>7</v>
      </c>
      <c r="J38" s="234"/>
      <c r="K38" s="234"/>
      <c r="L38" s="234"/>
      <c r="M38" s="228"/>
    </row>
    <row r="39" spans="1:20" ht="26.1" customHeight="1">
      <c r="A39" s="230"/>
      <c r="B39" s="244">
        <v>16</v>
      </c>
      <c r="C39" s="245" t="s">
        <v>544</v>
      </c>
      <c r="D39" s="256" t="s">
        <v>535</v>
      </c>
      <c r="E39" s="257"/>
      <c r="F39" s="256"/>
      <c r="G39" s="257"/>
      <c r="H39" s="256"/>
      <c r="I39" s="256" t="s">
        <v>7</v>
      </c>
      <c r="J39" s="234"/>
      <c r="K39" s="234"/>
      <c r="L39" s="234"/>
      <c r="M39" s="234"/>
      <c r="N39" s="234"/>
      <c r="O39" s="234"/>
      <c r="Q39" s="234"/>
      <c r="R39" s="234"/>
      <c r="S39" s="228"/>
      <c r="T39" s="228"/>
    </row>
    <row r="40" spans="1:20" ht="26.1" customHeight="1">
      <c r="A40" s="230"/>
      <c r="B40" s="244">
        <v>17</v>
      </c>
      <c r="C40" s="245" t="s">
        <v>545</v>
      </c>
      <c r="D40" s="256" t="s">
        <v>535</v>
      </c>
      <c r="E40" s="257"/>
      <c r="F40" s="256"/>
      <c r="G40" s="257"/>
      <c r="H40" s="256"/>
      <c r="I40" s="256" t="s">
        <v>7</v>
      </c>
      <c r="J40" s="234"/>
      <c r="K40" s="234"/>
      <c r="L40" s="234"/>
      <c r="M40" s="234"/>
      <c r="N40" s="234"/>
      <c r="O40" s="234"/>
      <c r="Q40" s="234"/>
      <c r="R40" s="234"/>
      <c r="S40" s="228"/>
      <c r="T40" s="228"/>
    </row>
    <row r="41" spans="1:20" ht="26.1" customHeight="1">
      <c r="A41" s="230"/>
      <c r="B41" s="244">
        <v>18</v>
      </c>
      <c r="C41" s="245" t="s">
        <v>546</v>
      </c>
      <c r="D41" s="256" t="s">
        <v>535</v>
      </c>
      <c r="E41" s="247"/>
      <c r="F41" s="246"/>
      <c r="G41" s="247" t="s">
        <v>547</v>
      </c>
      <c r="H41" s="246"/>
      <c r="I41" s="246" t="s">
        <v>7</v>
      </c>
      <c r="J41" s="234"/>
      <c r="K41" s="234"/>
      <c r="L41" s="234"/>
      <c r="M41" s="228"/>
    </row>
    <row r="42" spans="1:20" ht="51" customHeight="1">
      <c r="A42" s="230"/>
      <c r="B42" s="244">
        <v>19</v>
      </c>
      <c r="C42" s="245" t="s">
        <v>548</v>
      </c>
      <c r="D42" s="256"/>
      <c r="E42" s="247"/>
      <c r="F42" s="246"/>
      <c r="G42" s="247" t="s">
        <v>524</v>
      </c>
      <c r="H42" s="246"/>
      <c r="I42" s="246"/>
      <c r="J42" s="234"/>
      <c r="K42" s="234"/>
      <c r="L42" s="234"/>
      <c r="M42" s="228"/>
    </row>
    <row r="43" spans="1:20" ht="33.950000000000003" customHeight="1">
      <c r="A43" s="230"/>
      <c r="B43" s="258">
        <v>20</v>
      </c>
      <c r="C43" s="260" t="s">
        <v>549</v>
      </c>
      <c r="D43" s="256"/>
      <c r="E43" s="247"/>
      <c r="F43" s="246"/>
      <c r="G43" s="247"/>
      <c r="H43" s="246"/>
      <c r="I43" s="246"/>
      <c r="J43" s="234"/>
      <c r="K43" s="234"/>
      <c r="L43" s="234"/>
      <c r="M43" s="228"/>
    </row>
    <row r="44" spans="1:20" ht="33.950000000000003" customHeight="1">
      <c r="A44" s="230"/>
      <c r="B44" s="258">
        <v>21</v>
      </c>
      <c r="C44" s="260" t="s">
        <v>550</v>
      </c>
      <c r="J44" s="234"/>
      <c r="K44" s="234"/>
      <c r="L44" s="234"/>
      <c r="M44" s="228"/>
    </row>
    <row r="45" spans="1:20" ht="26.1" customHeight="1">
      <c r="A45" s="230"/>
      <c r="B45" s="480" t="s">
        <v>551</v>
      </c>
      <c r="C45" s="480"/>
      <c r="D45" s="480"/>
      <c r="E45" s="480"/>
      <c r="F45" s="480"/>
      <c r="G45" s="480"/>
      <c r="H45" s="480"/>
      <c r="I45" s="243"/>
      <c r="J45" s="234"/>
      <c r="K45" s="234"/>
      <c r="L45" s="234"/>
      <c r="M45" s="228"/>
    </row>
    <row r="46" spans="1:20" ht="26.1" customHeight="1">
      <c r="A46" s="230"/>
      <c r="B46" s="244">
        <v>1</v>
      </c>
      <c r="C46" s="261" t="s">
        <v>552</v>
      </c>
      <c r="D46" s="246" t="s">
        <v>553</v>
      </c>
      <c r="E46" s="247"/>
      <c r="F46" s="246"/>
      <c r="G46" s="247"/>
      <c r="H46" s="246"/>
      <c r="I46" s="246"/>
      <c r="J46" s="234"/>
      <c r="K46" s="234"/>
      <c r="L46" s="234"/>
      <c r="M46" s="228"/>
    </row>
    <row r="47" spans="1:20" ht="26.1" customHeight="1">
      <c r="A47" s="230"/>
      <c r="B47" s="244">
        <v>2</v>
      </c>
      <c r="C47" s="261" t="s">
        <v>554</v>
      </c>
      <c r="D47" s="246" t="s">
        <v>553</v>
      </c>
      <c r="E47" s="247" t="s">
        <v>555</v>
      </c>
      <c r="F47" s="246"/>
      <c r="G47" s="247" t="s">
        <v>556</v>
      </c>
      <c r="H47" s="246"/>
      <c r="I47" s="246" t="s">
        <v>7</v>
      </c>
      <c r="J47" s="234"/>
      <c r="K47" s="234"/>
      <c r="L47" s="234"/>
      <c r="M47" s="228"/>
    </row>
    <row r="48" spans="1:20" ht="26.1" customHeight="1">
      <c r="A48" s="230"/>
      <c r="B48" s="244">
        <v>3</v>
      </c>
      <c r="C48" s="254" t="s">
        <v>557</v>
      </c>
      <c r="D48" s="256" t="s">
        <v>553</v>
      </c>
      <c r="E48" s="247"/>
      <c r="F48" s="246"/>
      <c r="G48" s="247"/>
      <c r="H48" s="246"/>
      <c r="I48" s="246"/>
      <c r="J48" s="234"/>
      <c r="K48" s="234"/>
      <c r="L48" s="234"/>
      <c r="M48" s="228"/>
    </row>
    <row r="49" spans="1:13" ht="26.1" customHeight="1">
      <c r="A49" s="230"/>
      <c r="B49" s="244">
        <v>4</v>
      </c>
      <c r="C49" s="254" t="s">
        <v>558</v>
      </c>
      <c r="D49" s="256" t="s">
        <v>553</v>
      </c>
      <c r="E49" s="247"/>
      <c r="F49" s="246"/>
      <c r="G49" s="247"/>
      <c r="H49" s="246"/>
      <c r="I49" s="246"/>
      <c r="J49" s="234"/>
      <c r="K49" s="234"/>
      <c r="L49" s="234"/>
      <c r="M49" s="228"/>
    </row>
    <row r="50" spans="1:13" ht="26.1" customHeight="1">
      <c r="A50" s="230"/>
      <c r="B50" s="244">
        <v>5</v>
      </c>
      <c r="C50" s="254" t="s">
        <v>559</v>
      </c>
      <c r="D50" s="256" t="s">
        <v>553</v>
      </c>
      <c r="E50" s="247" t="s">
        <v>560</v>
      </c>
      <c r="F50" s="246"/>
      <c r="G50" s="247"/>
      <c r="H50" s="246" t="s">
        <v>531</v>
      </c>
      <c r="I50" s="246" t="s">
        <v>7</v>
      </c>
      <c r="J50" s="234"/>
      <c r="K50" s="234"/>
      <c r="L50" s="234"/>
      <c r="M50" s="228"/>
    </row>
    <row r="51" spans="1:13" ht="26.1" customHeight="1">
      <c r="A51" s="230"/>
      <c r="B51" s="244">
        <v>6</v>
      </c>
      <c r="C51" s="254" t="s">
        <v>561</v>
      </c>
      <c r="D51" s="256"/>
      <c r="E51" s="247" t="s">
        <v>555</v>
      </c>
      <c r="F51" s="246"/>
      <c r="G51" s="247" t="s">
        <v>556</v>
      </c>
      <c r="H51" s="246"/>
      <c r="I51" s="246"/>
      <c r="J51" s="234"/>
      <c r="K51" s="234"/>
      <c r="L51" s="234"/>
      <c r="M51" s="228"/>
    </row>
    <row r="52" spans="1:13" ht="26.1" customHeight="1">
      <c r="A52" s="230"/>
      <c r="B52" s="244">
        <v>7</v>
      </c>
      <c r="C52" s="254" t="s">
        <v>562</v>
      </c>
      <c r="D52" s="256"/>
      <c r="E52" s="247" t="s">
        <v>555</v>
      </c>
      <c r="F52" s="246"/>
      <c r="G52" s="247"/>
      <c r="H52" s="246"/>
      <c r="I52" s="246"/>
      <c r="J52" s="234"/>
      <c r="K52" s="234"/>
      <c r="L52" s="234"/>
      <c r="M52" s="228"/>
    </row>
    <row r="53" spans="1:13" ht="33.950000000000003" customHeight="1">
      <c r="A53" s="230"/>
      <c r="B53" s="244">
        <v>8</v>
      </c>
      <c r="C53" s="245" t="s">
        <v>563</v>
      </c>
      <c r="D53" s="256"/>
      <c r="E53" s="247" t="s">
        <v>560</v>
      </c>
      <c r="F53" s="246"/>
      <c r="G53" s="247"/>
      <c r="H53" s="246"/>
      <c r="I53" s="246"/>
      <c r="J53" s="234"/>
      <c r="K53" s="234"/>
      <c r="L53" s="234"/>
      <c r="M53" s="228"/>
    </row>
    <row r="54" spans="1:13" ht="26.1" customHeight="1">
      <c r="A54" s="230"/>
      <c r="B54" s="244">
        <v>9</v>
      </c>
      <c r="C54" s="245" t="s">
        <v>564</v>
      </c>
      <c r="D54" s="256"/>
      <c r="E54" s="247" t="s">
        <v>560</v>
      </c>
      <c r="F54" s="246"/>
      <c r="G54" s="247"/>
      <c r="H54" s="246"/>
      <c r="I54" s="246"/>
      <c r="J54" s="234"/>
      <c r="K54" s="234"/>
      <c r="L54" s="234"/>
      <c r="M54" s="228"/>
    </row>
    <row r="55" spans="1:13" ht="26.1" customHeight="1">
      <c r="A55" s="230"/>
      <c r="B55" s="244">
        <v>10</v>
      </c>
      <c r="C55" s="245" t="s">
        <v>565</v>
      </c>
      <c r="D55" s="256"/>
      <c r="E55" s="247"/>
      <c r="F55" s="246"/>
      <c r="G55" s="247"/>
      <c r="H55" s="246"/>
      <c r="I55" s="246"/>
      <c r="J55" s="234"/>
      <c r="K55" s="234"/>
      <c r="L55" s="234"/>
      <c r="M55" s="228"/>
    </row>
    <row r="56" spans="1:13" ht="26.1" customHeight="1">
      <c r="A56" s="230"/>
      <c r="B56" s="244">
        <v>11</v>
      </c>
      <c r="C56" s="254" t="s">
        <v>566</v>
      </c>
      <c r="D56" s="256" t="s">
        <v>567</v>
      </c>
      <c r="E56" s="247"/>
      <c r="F56" s="246"/>
      <c r="G56" s="247" t="s">
        <v>568</v>
      </c>
      <c r="H56" s="246"/>
      <c r="I56" s="246" t="s">
        <v>7</v>
      </c>
      <c r="J56" s="234"/>
      <c r="K56" s="234"/>
      <c r="L56" s="234"/>
      <c r="M56" s="228"/>
    </row>
    <row r="57" spans="1:13" ht="26.1" customHeight="1">
      <c r="A57" s="230"/>
      <c r="B57" s="244">
        <v>12</v>
      </c>
      <c r="C57" s="262" t="s">
        <v>569</v>
      </c>
      <c r="D57" s="256" t="s">
        <v>567</v>
      </c>
      <c r="E57" s="247"/>
      <c r="F57" s="246"/>
      <c r="G57" s="247"/>
      <c r="H57" s="246"/>
      <c r="I57" s="246" t="s">
        <v>7</v>
      </c>
      <c r="J57" s="234"/>
      <c r="K57" s="234"/>
      <c r="L57" s="234"/>
      <c r="M57" s="228"/>
    </row>
    <row r="58" spans="1:13" ht="51" customHeight="1">
      <c r="A58" s="230"/>
      <c r="B58" s="244">
        <v>13</v>
      </c>
      <c r="C58" s="254" t="s">
        <v>570</v>
      </c>
      <c r="D58" s="256" t="s">
        <v>571</v>
      </c>
      <c r="E58" s="247"/>
      <c r="F58" s="246"/>
      <c r="G58" s="247"/>
      <c r="H58" s="246"/>
      <c r="I58" s="246"/>
      <c r="J58" s="234"/>
      <c r="K58" s="234"/>
      <c r="L58" s="234"/>
      <c r="M58" s="228"/>
    </row>
    <row r="59" spans="1:13" ht="26.1" customHeight="1">
      <c r="A59" s="230"/>
      <c r="B59" s="244">
        <v>14</v>
      </c>
      <c r="C59" s="261" t="s">
        <v>572</v>
      </c>
      <c r="D59" s="246" t="s">
        <v>553</v>
      </c>
      <c r="E59" s="247" t="s">
        <v>555</v>
      </c>
      <c r="F59" s="246"/>
      <c r="G59" s="247" t="s">
        <v>556</v>
      </c>
      <c r="H59" s="246"/>
      <c r="I59" s="246" t="s">
        <v>7</v>
      </c>
      <c r="J59" s="234"/>
      <c r="K59" s="234"/>
      <c r="L59" s="234"/>
      <c r="M59" s="228"/>
    </row>
    <row r="60" spans="1:13" ht="26.1" customHeight="1">
      <c r="A60" s="230"/>
      <c r="B60" s="244">
        <v>15</v>
      </c>
      <c r="C60" s="254" t="s">
        <v>573</v>
      </c>
      <c r="D60" s="256" t="s">
        <v>553</v>
      </c>
      <c r="E60" s="247"/>
      <c r="F60" s="246"/>
      <c r="G60" s="247"/>
      <c r="H60" s="246"/>
      <c r="I60" s="246"/>
      <c r="J60" s="234"/>
      <c r="K60" s="234"/>
      <c r="L60" s="234"/>
      <c r="M60" s="228"/>
    </row>
    <row r="61" spans="1:13" ht="26.1" customHeight="1">
      <c r="A61" s="230"/>
      <c r="B61" s="244">
        <v>16</v>
      </c>
      <c r="C61" s="254" t="s">
        <v>574</v>
      </c>
      <c r="D61" s="256" t="s">
        <v>553</v>
      </c>
      <c r="E61" s="247"/>
      <c r="F61" s="246"/>
      <c r="G61" s="247"/>
      <c r="H61" s="246"/>
      <c r="I61" s="246"/>
      <c r="J61" s="234"/>
      <c r="K61" s="234"/>
      <c r="L61" s="234"/>
      <c r="M61" s="228"/>
    </row>
    <row r="62" spans="1:13" ht="26.1" customHeight="1">
      <c r="A62" s="230"/>
      <c r="B62" s="244">
        <v>17</v>
      </c>
      <c r="C62" s="254" t="s">
        <v>575</v>
      </c>
      <c r="D62" s="256" t="s">
        <v>553</v>
      </c>
      <c r="E62" s="247" t="s">
        <v>560</v>
      </c>
      <c r="F62" s="246"/>
      <c r="G62" s="247"/>
      <c r="H62" s="246" t="s">
        <v>531</v>
      </c>
      <c r="I62" s="246" t="s">
        <v>7</v>
      </c>
      <c r="J62" s="234"/>
      <c r="K62" s="234"/>
      <c r="L62" s="234"/>
      <c r="M62" s="228"/>
    </row>
    <row r="63" spans="1:13" ht="26.1" customHeight="1">
      <c r="A63" s="230"/>
      <c r="B63" s="244">
        <v>18</v>
      </c>
      <c r="C63" s="262" t="s">
        <v>576</v>
      </c>
      <c r="D63" s="256" t="s">
        <v>567</v>
      </c>
      <c r="E63" s="247"/>
      <c r="F63" s="246"/>
      <c r="G63" s="247" t="s">
        <v>568</v>
      </c>
      <c r="H63" s="246"/>
      <c r="I63" s="246" t="s">
        <v>7</v>
      </c>
      <c r="J63" s="234"/>
      <c r="K63" s="234"/>
      <c r="L63" s="234"/>
      <c r="M63" s="228"/>
    </row>
    <row r="64" spans="1:13" ht="26.1" customHeight="1">
      <c r="A64" s="230"/>
      <c r="B64" s="244">
        <v>19</v>
      </c>
      <c r="C64" s="262" t="s">
        <v>577</v>
      </c>
      <c r="D64" s="256" t="s">
        <v>567</v>
      </c>
      <c r="E64" s="247"/>
      <c r="F64" s="246"/>
      <c r="G64" s="247"/>
      <c r="H64" s="246"/>
      <c r="I64" s="246" t="s">
        <v>7</v>
      </c>
      <c r="J64" s="234"/>
      <c r="K64" s="234"/>
      <c r="L64" s="234"/>
      <c r="M64" s="228"/>
    </row>
    <row r="65" spans="1:13" ht="26.1" customHeight="1">
      <c r="A65" s="230"/>
      <c r="B65" s="484" t="s">
        <v>578</v>
      </c>
      <c r="C65" s="484"/>
      <c r="D65" s="484"/>
      <c r="E65" s="484"/>
      <c r="F65" s="484"/>
      <c r="G65" s="484"/>
      <c r="H65" s="484"/>
      <c r="I65" s="243"/>
      <c r="J65" s="234"/>
      <c r="K65" s="234"/>
      <c r="L65" s="234"/>
      <c r="M65" s="228"/>
    </row>
    <row r="66" spans="1:13" ht="26.1" customHeight="1">
      <c r="A66" s="230"/>
      <c r="B66" s="244">
        <v>1</v>
      </c>
      <c r="C66" s="261" t="s">
        <v>579</v>
      </c>
      <c r="D66" s="246" t="s">
        <v>580</v>
      </c>
      <c r="E66" s="247" t="s">
        <v>581</v>
      </c>
      <c r="F66" s="246"/>
      <c r="G66" s="247" t="s">
        <v>582</v>
      </c>
      <c r="H66" s="246" t="s">
        <v>583</v>
      </c>
      <c r="I66" s="246"/>
      <c r="J66" s="234"/>
      <c r="K66" s="234"/>
      <c r="L66" s="234"/>
      <c r="M66" s="228"/>
    </row>
    <row r="67" spans="1:13" ht="26.1" customHeight="1">
      <c r="A67" s="230"/>
      <c r="B67" s="244">
        <v>2</v>
      </c>
      <c r="C67" s="261" t="s">
        <v>584</v>
      </c>
      <c r="D67" s="246" t="s">
        <v>580</v>
      </c>
      <c r="E67" s="247" t="s">
        <v>581</v>
      </c>
      <c r="F67" s="246"/>
      <c r="G67" s="247" t="s">
        <v>582</v>
      </c>
      <c r="H67" s="246" t="s">
        <v>583</v>
      </c>
      <c r="I67" s="246"/>
      <c r="J67" s="234"/>
      <c r="K67" s="234"/>
      <c r="L67" s="234"/>
      <c r="M67" s="228"/>
    </row>
    <row r="68" spans="1:13" ht="26.1" customHeight="1">
      <c r="A68" s="230"/>
      <c r="B68" s="244">
        <v>3</v>
      </c>
      <c r="C68" s="261" t="s">
        <v>585</v>
      </c>
      <c r="D68" s="246" t="s">
        <v>580</v>
      </c>
      <c r="E68" s="247" t="s">
        <v>581</v>
      </c>
      <c r="F68" s="246"/>
      <c r="G68" s="247" t="s">
        <v>582</v>
      </c>
      <c r="H68" s="246" t="s">
        <v>583</v>
      </c>
      <c r="I68" s="246" t="s">
        <v>7</v>
      </c>
      <c r="J68" s="234"/>
      <c r="K68" s="234"/>
      <c r="L68" s="234"/>
      <c r="M68" s="228"/>
    </row>
    <row r="69" spans="1:13" ht="26.1" customHeight="1">
      <c r="A69" s="230"/>
      <c r="B69" s="244">
        <v>4</v>
      </c>
      <c r="C69" s="261" t="s">
        <v>586</v>
      </c>
      <c r="D69" s="246" t="s">
        <v>587</v>
      </c>
      <c r="E69" s="247"/>
      <c r="F69" s="246"/>
      <c r="G69" s="247"/>
      <c r="H69" s="246"/>
      <c r="I69" s="246" t="s">
        <v>7</v>
      </c>
      <c r="J69" s="234"/>
      <c r="K69" s="234"/>
      <c r="L69" s="234"/>
      <c r="M69" s="228"/>
    </row>
    <row r="70" spans="1:13" ht="26.1" customHeight="1">
      <c r="A70" s="230"/>
      <c r="B70" s="244">
        <v>5</v>
      </c>
      <c r="C70" s="261" t="s">
        <v>588</v>
      </c>
      <c r="D70" s="246" t="s">
        <v>587</v>
      </c>
      <c r="E70" s="247"/>
      <c r="F70" s="246"/>
      <c r="G70" s="247"/>
      <c r="H70" s="246"/>
      <c r="I70" s="246"/>
      <c r="J70" s="234"/>
      <c r="K70" s="234"/>
      <c r="L70" s="234"/>
      <c r="M70" s="228"/>
    </row>
    <row r="71" spans="1:13" ht="26.1" customHeight="1">
      <c r="A71" s="230"/>
      <c r="B71" s="244">
        <v>6</v>
      </c>
      <c r="C71" s="261" t="s">
        <v>589</v>
      </c>
      <c r="D71" s="246" t="s">
        <v>590</v>
      </c>
      <c r="E71" s="247"/>
      <c r="F71" s="246"/>
      <c r="G71" s="247"/>
      <c r="H71" s="246"/>
      <c r="I71" s="246"/>
      <c r="J71" s="234"/>
      <c r="K71" s="234"/>
      <c r="L71" s="234"/>
      <c r="M71" s="228"/>
    </row>
    <row r="72" spans="1:13" ht="26.1" customHeight="1">
      <c r="A72" s="230"/>
      <c r="B72" s="244">
        <v>7</v>
      </c>
      <c r="C72" s="263" t="s">
        <v>591</v>
      </c>
      <c r="D72" s="246"/>
      <c r="E72" s="247"/>
      <c r="F72" s="246"/>
      <c r="G72" s="247"/>
      <c r="H72" s="246"/>
      <c r="I72" s="246"/>
      <c r="J72" s="234"/>
      <c r="K72" s="234"/>
      <c r="L72" s="234"/>
      <c r="M72" s="228"/>
    </row>
    <row r="73" spans="1:13" ht="26.1" customHeight="1">
      <c r="A73" s="230"/>
      <c r="B73" s="244">
        <v>8</v>
      </c>
      <c r="C73" s="261" t="s">
        <v>592</v>
      </c>
      <c r="D73" s="246"/>
      <c r="E73" s="247"/>
      <c r="F73" s="246"/>
      <c r="G73" s="247"/>
      <c r="H73" s="246"/>
      <c r="I73" s="246" t="s">
        <v>7</v>
      </c>
      <c r="J73" s="234"/>
      <c r="K73" s="234"/>
      <c r="L73" s="234"/>
      <c r="M73" s="228"/>
    </row>
    <row r="74" spans="1:13" ht="33.950000000000003" customHeight="1">
      <c r="A74" s="230"/>
      <c r="B74" s="244">
        <v>9</v>
      </c>
      <c r="C74" s="261" t="s">
        <v>593</v>
      </c>
      <c r="D74" s="246" t="s">
        <v>580</v>
      </c>
      <c r="E74" s="247"/>
      <c r="F74" s="246"/>
      <c r="G74" s="247"/>
      <c r="H74" s="246"/>
      <c r="I74" s="246"/>
      <c r="J74" s="234"/>
      <c r="K74" s="234"/>
      <c r="L74" s="234"/>
      <c r="M74" s="228"/>
    </row>
    <row r="75" spans="1:13" ht="33.950000000000003" customHeight="1">
      <c r="A75" s="230"/>
      <c r="B75" s="244">
        <v>10</v>
      </c>
      <c r="C75" s="261" t="s">
        <v>594</v>
      </c>
      <c r="D75" s="246"/>
      <c r="E75" s="247" t="s">
        <v>581</v>
      </c>
      <c r="F75" s="246"/>
      <c r="G75" s="247"/>
      <c r="H75" s="246"/>
      <c r="I75" s="246"/>
      <c r="J75" s="234"/>
      <c r="K75" s="234"/>
      <c r="L75" s="234"/>
      <c r="M75" s="228"/>
    </row>
    <row r="76" spans="1:13" ht="33.950000000000003" customHeight="1">
      <c r="A76" s="230"/>
      <c r="B76" s="244">
        <v>11</v>
      </c>
      <c r="C76" s="263" t="s">
        <v>595</v>
      </c>
      <c r="D76" s="246" t="s">
        <v>587</v>
      </c>
      <c r="E76" s="247"/>
      <c r="F76" s="246"/>
      <c r="G76" s="247"/>
      <c r="H76" s="246"/>
      <c r="I76" s="246"/>
      <c r="J76" s="234"/>
      <c r="K76" s="234"/>
      <c r="L76" s="234"/>
      <c r="M76" s="228"/>
    </row>
    <row r="77" spans="1:13" ht="33.950000000000003" customHeight="1">
      <c r="A77" s="230"/>
      <c r="B77" s="244">
        <v>12</v>
      </c>
      <c r="C77" s="261" t="s">
        <v>596</v>
      </c>
      <c r="D77" s="246"/>
      <c r="E77" s="247"/>
      <c r="F77" s="246" t="s">
        <v>597</v>
      </c>
      <c r="G77" s="257" t="s">
        <v>598</v>
      </c>
      <c r="H77" s="256"/>
      <c r="I77" s="246" t="s">
        <v>7</v>
      </c>
      <c r="J77" s="234"/>
      <c r="K77" s="234"/>
      <c r="L77" s="234"/>
      <c r="M77" s="228"/>
    </row>
    <row r="78" spans="1:13" ht="33.950000000000003" customHeight="1">
      <c r="A78" s="230"/>
      <c r="B78" s="244">
        <v>13</v>
      </c>
      <c r="C78" s="245" t="s">
        <v>599</v>
      </c>
      <c r="D78" s="246"/>
      <c r="E78" s="247" t="s">
        <v>600</v>
      </c>
      <c r="F78" s="246"/>
      <c r="G78" s="247"/>
      <c r="H78" s="246"/>
      <c r="I78" s="246" t="s">
        <v>7</v>
      </c>
      <c r="J78" s="234"/>
      <c r="K78" s="234"/>
      <c r="L78" s="234"/>
      <c r="M78" s="228"/>
    </row>
    <row r="79" spans="1:13" ht="33.950000000000003" customHeight="1">
      <c r="A79" s="230"/>
      <c r="B79" s="244">
        <v>14</v>
      </c>
      <c r="C79" s="261" t="s">
        <v>601</v>
      </c>
      <c r="D79" s="246"/>
      <c r="E79" s="247"/>
      <c r="F79" s="246"/>
      <c r="G79" s="247"/>
      <c r="H79" s="246"/>
      <c r="I79" s="246" t="s">
        <v>7</v>
      </c>
      <c r="J79" s="234"/>
      <c r="K79" s="234"/>
      <c r="L79" s="234"/>
      <c r="M79" s="228"/>
    </row>
    <row r="80" spans="1:13" ht="26.1" customHeight="1">
      <c r="A80" s="230"/>
      <c r="B80" s="480" t="s">
        <v>602</v>
      </c>
      <c r="C80" s="480"/>
      <c r="D80" s="480"/>
      <c r="E80" s="480"/>
      <c r="F80" s="480"/>
      <c r="G80" s="480"/>
      <c r="H80" s="480"/>
      <c r="I80" s="243"/>
      <c r="J80" s="234"/>
      <c r="K80" s="234"/>
      <c r="L80" s="234"/>
      <c r="M80" s="228"/>
    </row>
    <row r="81" spans="1:13" ht="33.950000000000003" customHeight="1">
      <c r="A81" s="230"/>
      <c r="B81" s="244">
        <v>1</v>
      </c>
      <c r="C81" s="254" t="s">
        <v>603</v>
      </c>
      <c r="D81" s="256" t="s">
        <v>604</v>
      </c>
      <c r="E81" s="257"/>
      <c r="F81" s="256"/>
      <c r="G81" s="257"/>
      <c r="H81" s="246"/>
      <c r="I81" s="246"/>
      <c r="J81" s="234"/>
      <c r="K81" s="234"/>
      <c r="L81" s="234"/>
      <c r="M81" s="228"/>
    </row>
    <row r="82" spans="1:13" ht="26.1" customHeight="1">
      <c r="A82" s="230"/>
      <c r="B82" s="244">
        <v>2</v>
      </c>
      <c r="C82" s="254" t="s">
        <v>605</v>
      </c>
      <c r="D82" s="256" t="s">
        <v>606</v>
      </c>
      <c r="E82" s="257"/>
      <c r="F82" s="256"/>
      <c r="G82" s="257"/>
      <c r="H82" s="246"/>
      <c r="I82" s="246"/>
      <c r="J82" s="234"/>
      <c r="K82" s="234"/>
      <c r="L82" s="234"/>
      <c r="M82" s="228"/>
    </row>
    <row r="83" spans="1:13" ht="26.1" customHeight="1">
      <c r="A83" s="230"/>
      <c r="B83" s="244">
        <v>3</v>
      </c>
      <c r="C83" s="254" t="s">
        <v>607</v>
      </c>
      <c r="D83" s="256" t="s">
        <v>608</v>
      </c>
      <c r="E83" s="257" t="s">
        <v>609</v>
      </c>
      <c r="F83" s="256"/>
      <c r="G83" s="257"/>
      <c r="H83" s="246"/>
      <c r="I83" s="246" t="s">
        <v>7</v>
      </c>
      <c r="J83" s="234"/>
      <c r="K83" s="234"/>
      <c r="L83" s="234"/>
      <c r="M83" s="228"/>
    </row>
    <row r="84" spans="1:13" ht="26.1" customHeight="1">
      <c r="A84" s="230"/>
      <c r="B84" s="244">
        <v>4</v>
      </c>
      <c r="C84" s="254" t="s">
        <v>610</v>
      </c>
      <c r="D84" s="256" t="s">
        <v>608</v>
      </c>
      <c r="E84" s="257"/>
      <c r="F84" s="256" t="s">
        <v>611</v>
      </c>
      <c r="G84" s="256" t="s">
        <v>612</v>
      </c>
      <c r="H84" s="246"/>
      <c r="I84" s="246"/>
      <c r="J84" s="234"/>
      <c r="K84" s="234"/>
      <c r="L84" s="234"/>
      <c r="M84" s="228"/>
    </row>
    <row r="85" spans="1:13" ht="33.950000000000003" customHeight="1">
      <c r="A85" s="230"/>
      <c r="B85" s="244">
        <v>5</v>
      </c>
      <c r="C85" s="254" t="s">
        <v>613</v>
      </c>
      <c r="D85" s="256"/>
      <c r="E85" s="257"/>
      <c r="F85" s="256" t="s">
        <v>611</v>
      </c>
      <c r="G85" s="256"/>
      <c r="H85" s="246"/>
      <c r="I85" s="246"/>
      <c r="J85" s="234"/>
      <c r="K85" s="234"/>
      <c r="L85" s="234"/>
      <c r="M85" s="228"/>
    </row>
    <row r="86" spans="1:13" ht="33.950000000000003" customHeight="1">
      <c r="A86" s="230"/>
      <c r="B86" s="244">
        <v>6</v>
      </c>
      <c r="C86" s="253" t="s">
        <v>614</v>
      </c>
      <c r="D86" s="256" t="s">
        <v>615</v>
      </c>
      <c r="E86" s="257"/>
      <c r="F86" s="256"/>
      <c r="G86" s="257"/>
      <c r="H86" s="246"/>
      <c r="I86" s="246" t="s">
        <v>7</v>
      </c>
      <c r="J86" s="234"/>
      <c r="K86" s="234"/>
      <c r="L86" s="234"/>
      <c r="M86" s="228"/>
    </row>
    <row r="87" spans="1:13" ht="33.950000000000003" customHeight="1">
      <c r="A87" s="230"/>
      <c r="B87" s="244">
        <v>7</v>
      </c>
      <c r="C87" s="245" t="s">
        <v>616</v>
      </c>
      <c r="D87" s="256"/>
      <c r="E87" s="257" t="s">
        <v>609</v>
      </c>
      <c r="F87" s="256"/>
      <c r="G87" s="257"/>
      <c r="H87" s="246"/>
      <c r="I87" s="246" t="s">
        <v>7</v>
      </c>
      <c r="J87" s="234"/>
      <c r="K87" s="234"/>
      <c r="L87" s="234"/>
      <c r="M87" s="228"/>
    </row>
    <row r="88" spans="1:13" ht="33.950000000000003" customHeight="1">
      <c r="A88" s="230"/>
      <c r="B88" s="244">
        <v>8</v>
      </c>
      <c r="C88" s="259" t="s">
        <v>617</v>
      </c>
      <c r="D88" s="256" t="s">
        <v>618</v>
      </c>
      <c r="E88" s="257"/>
      <c r="F88" s="256"/>
      <c r="G88" s="257"/>
      <c r="H88" s="246"/>
      <c r="I88" s="246"/>
      <c r="J88" s="234"/>
      <c r="K88" s="234"/>
      <c r="L88" s="234"/>
      <c r="M88" s="228"/>
    </row>
    <row r="89" spans="1:13" ht="33.950000000000003" customHeight="1">
      <c r="A89" s="230"/>
      <c r="B89" s="244">
        <v>9</v>
      </c>
      <c r="C89" s="260" t="s">
        <v>619</v>
      </c>
      <c r="D89" s="256" t="s">
        <v>618</v>
      </c>
      <c r="E89" s="257"/>
      <c r="F89" s="256"/>
      <c r="G89" s="257"/>
      <c r="H89" s="246"/>
      <c r="I89" s="246"/>
      <c r="J89" s="234"/>
      <c r="K89" s="234"/>
      <c r="L89" s="234"/>
      <c r="M89" s="228"/>
    </row>
    <row r="90" spans="1:13" ht="26.1" customHeight="1">
      <c r="A90" s="230"/>
      <c r="B90" s="244">
        <v>10</v>
      </c>
      <c r="C90" s="264" t="s">
        <v>620</v>
      </c>
      <c r="D90" s="256" t="s">
        <v>618</v>
      </c>
      <c r="E90" s="257"/>
      <c r="F90" s="256"/>
      <c r="G90" s="257"/>
      <c r="H90" s="246"/>
      <c r="I90" s="246"/>
      <c r="J90" s="234"/>
      <c r="K90" s="234"/>
      <c r="L90" s="234"/>
      <c r="M90" s="228"/>
    </row>
    <row r="91" spans="1:13" ht="33.950000000000003" customHeight="1">
      <c r="A91" s="230"/>
      <c r="B91" s="244">
        <v>11</v>
      </c>
      <c r="C91" s="265" t="s">
        <v>621</v>
      </c>
      <c r="D91" s="256" t="s">
        <v>618</v>
      </c>
      <c r="E91" s="257"/>
      <c r="F91" s="256"/>
      <c r="G91" s="257"/>
      <c r="H91" s="246"/>
      <c r="I91" s="246"/>
      <c r="J91" s="234"/>
      <c r="K91" s="234"/>
      <c r="L91" s="234"/>
      <c r="M91" s="228"/>
    </row>
    <row r="92" spans="1:13" ht="26.1" customHeight="1">
      <c r="A92" s="230"/>
      <c r="B92" s="244">
        <v>12</v>
      </c>
      <c r="C92" s="254" t="s">
        <v>622</v>
      </c>
      <c r="D92" s="256" t="s">
        <v>618</v>
      </c>
      <c r="E92" s="257"/>
      <c r="F92" s="256"/>
      <c r="G92" s="257"/>
      <c r="H92" s="246"/>
      <c r="I92" s="246"/>
      <c r="J92" s="234"/>
      <c r="K92" s="234"/>
      <c r="L92" s="234"/>
      <c r="M92" s="228"/>
    </row>
    <row r="93" spans="1:13" ht="26.1" customHeight="1">
      <c r="A93" s="230"/>
      <c r="B93" s="244">
        <v>13</v>
      </c>
      <c r="C93" s="254" t="s">
        <v>623</v>
      </c>
      <c r="D93" s="256" t="s">
        <v>618</v>
      </c>
      <c r="E93" s="257"/>
      <c r="F93" s="256"/>
      <c r="G93" s="257"/>
      <c r="H93" s="246"/>
      <c r="I93" s="246"/>
      <c r="J93" s="234"/>
      <c r="K93" s="234"/>
      <c r="L93" s="234"/>
      <c r="M93" s="228"/>
    </row>
    <row r="94" spans="1:13" ht="26.1" customHeight="1">
      <c r="A94" s="230"/>
      <c r="B94" s="244">
        <v>14</v>
      </c>
      <c r="C94" s="254" t="s">
        <v>624</v>
      </c>
      <c r="D94" s="256" t="s">
        <v>618</v>
      </c>
      <c r="E94" s="257"/>
      <c r="F94" s="256"/>
      <c r="G94" s="257"/>
      <c r="H94" s="246"/>
      <c r="I94" s="246"/>
      <c r="J94" s="234"/>
      <c r="K94" s="234"/>
      <c r="L94" s="234"/>
      <c r="M94" s="228"/>
    </row>
    <row r="95" spans="1:13" ht="26.1" customHeight="1">
      <c r="A95" s="230"/>
      <c r="B95" s="244">
        <v>15</v>
      </c>
      <c r="C95" s="254" t="s">
        <v>625</v>
      </c>
      <c r="D95" s="256" t="s">
        <v>618</v>
      </c>
      <c r="E95" s="257"/>
      <c r="F95" s="256"/>
      <c r="G95" s="257"/>
      <c r="H95" s="246"/>
      <c r="I95" s="246"/>
      <c r="J95" s="234"/>
      <c r="K95" s="234"/>
      <c r="L95" s="234"/>
      <c r="M95" s="228"/>
    </row>
    <row r="96" spans="1:13" ht="26.1" customHeight="1">
      <c r="A96" s="230"/>
      <c r="B96" s="244">
        <v>16</v>
      </c>
      <c r="C96" s="259" t="s">
        <v>626</v>
      </c>
      <c r="D96" s="256" t="s">
        <v>618</v>
      </c>
      <c r="E96" s="257"/>
      <c r="F96" s="256"/>
      <c r="G96" s="257"/>
      <c r="H96" s="246"/>
      <c r="I96" s="246"/>
      <c r="J96" s="234"/>
      <c r="K96" s="234"/>
      <c r="L96" s="234"/>
      <c r="M96" s="228"/>
    </row>
    <row r="97" spans="1:13" ht="33.950000000000003" customHeight="1">
      <c r="A97" s="230"/>
      <c r="B97" s="244">
        <v>17</v>
      </c>
      <c r="C97" s="254" t="s">
        <v>627</v>
      </c>
      <c r="D97" s="256" t="s">
        <v>604</v>
      </c>
      <c r="E97" s="257"/>
      <c r="F97" s="256"/>
      <c r="G97" s="257"/>
      <c r="H97" s="246"/>
      <c r="I97" s="246"/>
      <c r="J97" s="234"/>
      <c r="K97" s="234"/>
      <c r="L97" s="234"/>
      <c r="M97" s="228"/>
    </row>
    <row r="98" spans="1:13" ht="26.1" customHeight="1">
      <c r="A98" s="230"/>
      <c r="B98" s="244">
        <v>18</v>
      </c>
      <c r="C98" s="254" t="s">
        <v>628</v>
      </c>
      <c r="D98" s="256" t="s">
        <v>608</v>
      </c>
      <c r="E98" s="257" t="s">
        <v>609</v>
      </c>
      <c r="F98" s="256"/>
      <c r="G98" s="257"/>
      <c r="H98" s="246"/>
      <c r="I98" s="246" t="s">
        <v>7</v>
      </c>
      <c r="J98" s="234"/>
      <c r="K98" s="234"/>
      <c r="L98" s="234"/>
      <c r="M98" s="228"/>
    </row>
    <row r="99" spans="1:13" ht="26.1" customHeight="1">
      <c r="A99" s="230"/>
      <c r="B99" s="244">
        <v>19</v>
      </c>
      <c r="C99" s="254" t="s">
        <v>629</v>
      </c>
      <c r="D99" s="256" t="s">
        <v>608</v>
      </c>
      <c r="E99" s="257"/>
      <c r="F99" s="256" t="s">
        <v>611</v>
      </c>
      <c r="G99" s="256" t="s">
        <v>612</v>
      </c>
      <c r="H99" s="246"/>
      <c r="I99" s="246"/>
      <c r="J99" s="234"/>
      <c r="K99" s="234"/>
      <c r="L99" s="234"/>
      <c r="M99" s="228"/>
    </row>
    <row r="100" spans="1:13" ht="33.950000000000003" customHeight="1">
      <c r="A100" s="230"/>
      <c r="B100" s="244">
        <v>20</v>
      </c>
      <c r="C100" s="254" t="s">
        <v>630</v>
      </c>
      <c r="D100" s="256"/>
      <c r="E100" s="257"/>
      <c r="F100" s="256" t="s">
        <v>611</v>
      </c>
      <c r="G100" s="256"/>
      <c r="H100" s="246"/>
      <c r="I100" s="246"/>
      <c r="J100" s="234"/>
      <c r="K100" s="234"/>
      <c r="L100" s="234"/>
      <c r="M100" s="228"/>
    </row>
    <row r="101" spans="1:13" ht="33.950000000000003" customHeight="1">
      <c r="A101" s="230"/>
      <c r="B101" s="244">
        <v>21</v>
      </c>
      <c r="C101" s="253" t="s">
        <v>631</v>
      </c>
      <c r="D101" s="256" t="s">
        <v>618</v>
      </c>
      <c r="E101" s="257"/>
      <c r="F101" s="256"/>
      <c r="G101" s="257"/>
      <c r="H101" s="246"/>
      <c r="I101" s="246" t="s">
        <v>7</v>
      </c>
      <c r="J101" s="234"/>
      <c r="K101" s="234"/>
      <c r="L101" s="234"/>
      <c r="M101" s="228"/>
    </row>
    <row r="102" spans="1:13" ht="33.950000000000003" customHeight="1">
      <c r="A102" s="230"/>
      <c r="B102" s="244">
        <v>22</v>
      </c>
      <c r="C102" s="245" t="s">
        <v>632</v>
      </c>
      <c r="D102" s="256" t="s">
        <v>618</v>
      </c>
      <c r="E102" s="257"/>
      <c r="F102" s="256"/>
      <c r="G102" s="257"/>
      <c r="H102" s="246"/>
      <c r="I102" s="246" t="s">
        <v>7</v>
      </c>
      <c r="J102" s="234"/>
      <c r="K102" s="234"/>
      <c r="L102" s="234"/>
      <c r="M102" s="228"/>
    </row>
    <row r="103" spans="1:13" ht="33.950000000000003" customHeight="1">
      <c r="A103" s="230"/>
      <c r="B103" s="244">
        <v>23</v>
      </c>
      <c r="C103" s="245" t="s">
        <v>617</v>
      </c>
      <c r="D103" s="256" t="s">
        <v>618</v>
      </c>
      <c r="E103" s="257"/>
      <c r="F103" s="256"/>
      <c r="G103" s="257"/>
      <c r="H103" s="246"/>
      <c r="I103" s="246"/>
      <c r="J103" s="234"/>
      <c r="K103" s="234"/>
      <c r="L103" s="234"/>
      <c r="M103" s="228"/>
    </row>
    <row r="104" spans="1:13" ht="33.950000000000003" customHeight="1">
      <c r="A104" s="230"/>
      <c r="B104" s="244">
        <v>24</v>
      </c>
      <c r="C104" s="245" t="s">
        <v>633</v>
      </c>
      <c r="D104" s="256" t="s">
        <v>618</v>
      </c>
      <c r="E104" s="257"/>
      <c r="F104" s="256"/>
      <c r="G104" s="257"/>
      <c r="H104" s="246"/>
      <c r="I104" s="246"/>
      <c r="J104" s="234"/>
      <c r="K104" s="234"/>
      <c r="L104" s="234"/>
      <c r="M104" s="228"/>
    </row>
    <row r="105" spans="1:13" ht="33.950000000000003" customHeight="1">
      <c r="A105" s="230"/>
      <c r="B105" s="244">
        <v>25</v>
      </c>
      <c r="C105" s="254" t="s">
        <v>634</v>
      </c>
      <c r="D105" s="256" t="s">
        <v>618</v>
      </c>
      <c r="E105" s="257"/>
      <c r="F105" s="256"/>
      <c r="G105" s="257"/>
      <c r="H105" s="246"/>
      <c r="I105" s="246"/>
      <c r="J105" s="234"/>
      <c r="K105" s="234"/>
      <c r="L105" s="234"/>
      <c r="M105" s="228"/>
    </row>
    <row r="106" spans="1:13" ht="26.1" customHeight="1">
      <c r="A106" s="230"/>
      <c r="B106" s="244">
        <v>26</v>
      </c>
      <c r="C106" s="254" t="s">
        <v>635</v>
      </c>
      <c r="D106" s="256" t="s">
        <v>618</v>
      </c>
      <c r="E106" s="257"/>
      <c r="F106" s="256"/>
      <c r="G106" s="257"/>
      <c r="H106" s="246"/>
      <c r="I106" s="246"/>
      <c r="J106" s="234"/>
      <c r="K106" s="234"/>
      <c r="L106" s="234"/>
      <c r="M106" s="228"/>
    </row>
    <row r="107" spans="1:13" ht="26.1" customHeight="1">
      <c r="A107" s="230"/>
      <c r="B107" s="244">
        <v>27</v>
      </c>
      <c r="C107" s="254" t="s">
        <v>636</v>
      </c>
      <c r="D107" s="256"/>
      <c r="E107" s="257"/>
      <c r="F107" s="256"/>
      <c r="G107" s="256" t="s">
        <v>612</v>
      </c>
      <c r="H107" s="246"/>
      <c r="I107" s="246" t="s">
        <v>7</v>
      </c>
      <c r="J107" s="234"/>
      <c r="K107" s="234"/>
      <c r="L107" s="234"/>
      <c r="M107" s="228"/>
    </row>
    <row r="108" spans="1:13" ht="33.950000000000003" customHeight="1">
      <c r="A108" s="230"/>
      <c r="B108" s="244">
        <v>28</v>
      </c>
      <c r="C108" s="254" t="s">
        <v>637</v>
      </c>
      <c r="D108" s="256"/>
      <c r="E108" s="257"/>
      <c r="F108" s="256"/>
      <c r="G108" s="256" t="s">
        <v>638</v>
      </c>
      <c r="H108" s="246" t="s">
        <v>513</v>
      </c>
      <c r="I108" s="246"/>
      <c r="J108" s="234"/>
      <c r="K108" s="234"/>
      <c r="L108" s="234"/>
      <c r="M108" s="228"/>
    </row>
    <row r="109" spans="1:13" ht="26.1" customHeight="1">
      <c r="A109" s="230"/>
      <c r="B109" s="244">
        <v>29</v>
      </c>
      <c r="C109" s="262" t="s">
        <v>639</v>
      </c>
      <c r="D109" s="256"/>
      <c r="E109" s="257"/>
      <c r="F109" s="256"/>
      <c r="G109" s="256"/>
      <c r="H109" s="246"/>
      <c r="I109" s="246" t="s">
        <v>7</v>
      </c>
      <c r="J109" s="234"/>
      <c r="K109" s="234"/>
      <c r="L109" s="234"/>
      <c r="M109" s="228"/>
    </row>
    <row r="110" spans="1:13" ht="33.950000000000003" customHeight="1">
      <c r="A110" s="230"/>
      <c r="B110" s="244">
        <v>30</v>
      </c>
      <c r="C110" s="254" t="s">
        <v>640</v>
      </c>
      <c r="D110" s="256"/>
      <c r="E110" s="257"/>
      <c r="F110" s="256"/>
      <c r="G110" s="257"/>
      <c r="H110" s="246"/>
      <c r="I110" s="246"/>
      <c r="J110" s="234"/>
      <c r="K110" s="234"/>
      <c r="L110" s="234"/>
      <c r="M110" s="228"/>
    </row>
    <row r="111" spans="1:13" ht="26.1" customHeight="1">
      <c r="A111" s="230"/>
      <c r="B111" s="244">
        <v>31</v>
      </c>
      <c r="C111" s="254" t="s">
        <v>641</v>
      </c>
      <c r="D111" s="256"/>
      <c r="E111" s="257"/>
      <c r="F111" s="256"/>
      <c r="G111" s="257"/>
      <c r="H111" s="246"/>
      <c r="I111" s="246"/>
      <c r="J111" s="234"/>
      <c r="K111" s="234"/>
      <c r="L111" s="234"/>
      <c r="M111" s="228"/>
    </row>
    <row r="112" spans="1:13" ht="26.1" customHeight="1">
      <c r="A112" s="230"/>
      <c r="B112" s="244">
        <v>32</v>
      </c>
      <c r="C112" s="254" t="s">
        <v>642</v>
      </c>
      <c r="D112" s="256"/>
      <c r="E112" s="257"/>
      <c r="F112" s="256"/>
      <c r="G112" s="257"/>
      <c r="H112" s="246"/>
      <c r="I112" s="246"/>
      <c r="J112" s="234"/>
      <c r="K112" s="234"/>
      <c r="L112" s="234"/>
      <c r="M112" s="228"/>
    </row>
    <row r="113" spans="1:13" ht="33.950000000000003" customHeight="1">
      <c r="A113" s="230"/>
      <c r="B113" s="244">
        <v>33</v>
      </c>
      <c r="C113" s="254" t="s">
        <v>643</v>
      </c>
      <c r="D113" s="256"/>
      <c r="E113" s="257"/>
      <c r="F113" s="256"/>
      <c r="G113" s="257"/>
      <c r="H113" s="246"/>
      <c r="I113" s="246"/>
      <c r="J113" s="234"/>
      <c r="K113" s="234"/>
      <c r="L113" s="234"/>
      <c r="M113" s="228"/>
    </row>
    <row r="114" spans="1:13" ht="33.950000000000003" customHeight="1">
      <c r="A114" s="230"/>
      <c r="B114" s="244">
        <v>34</v>
      </c>
      <c r="C114" s="254" t="s">
        <v>644</v>
      </c>
      <c r="D114" s="256"/>
      <c r="E114" s="257"/>
      <c r="F114" s="256"/>
      <c r="G114" s="257"/>
      <c r="H114" s="246"/>
      <c r="I114" s="246"/>
      <c r="J114" s="234"/>
      <c r="K114" s="234"/>
      <c r="L114" s="234"/>
      <c r="M114" s="228"/>
    </row>
    <row r="115" spans="1:13" ht="26.1" customHeight="1">
      <c r="A115" s="230"/>
      <c r="B115" s="244">
        <v>35</v>
      </c>
      <c r="C115" s="254" t="s">
        <v>645</v>
      </c>
      <c r="D115" s="256"/>
      <c r="E115" s="257"/>
      <c r="F115" s="256"/>
      <c r="G115" s="257"/>
      <c r="H115" s="246"/>
      <c r="I115" s="246"/>
      <c r="J115" s="234"/>
      <c r="K115" s="234"/>
      <c r="L115" s="234"/>
      <c r="M115" s="228"/>
    </row>
    <row r="116" spans="1:13" ht="26.1" customHeight="1">
      <c r="A116" s="230"/>
      <c r="B116" s="244">
        <v>36</v>
      </c>
      <c r="C116" s="254" t="s">
        <v>646</v>
      </c>
      <c r="D116" s="256"/>
      <c r="E116" s="257"/>
      <c r="F116" s="256"/>
      <c r="G116" s="257"/>
      <c r="H116" s="246"/>
      <c r="I116" s="246"/>
      <c r="J116" s="234"/>
      <c r="K116" s="234"/>
      <c r="L116" s="234"/>
      <c r="M116" s="228"/>
    </row>
    <row r="117" spans="1:13" ht="26.1" customHeight="1">
      <c r="A117" s="230"/>
      <c r="B117" s="480" t="s">
        <v>647</v>
      </c>
      <c r="C117" s="480"/>
      <c r="D117" s="480"/>
      <c r="E117" s="480"/>
      <c r="F117" s="480"/>
      <c r="G117" s="480"/>
      <c r="H117" s="480"/>
      <c r="I117" s="243"/>
      <c r="J117" s="234"/>
      <c r="K117" s="234"/>
      <c r="L117" s="234"/>
      <c r="M117" s="228"/>
    </row>
    <row r="118" spans="1:13" ht="26.1" customHeight="1">
      <c r="A118" s="230"/>
      <c r="B118" s="244">
        <v>1</v>
      </c>
      <c r="C118" s="245" t="s">
        <v>648</v>
      </c>
      <c r="D118" s="256"/>
      <c r="E118" s="247"/>
      <c r="F118" s="246"/>
      <c r="G118" s="247"/>
      <c r="H118" s="246"/>
      <c r="I118" s="246" t="s">
        <v>7</v>
      </c>
      <c r="J118" s="234"/>
      <c r="K118" s="234"/>
      <c r="L118" s="234"/>
      <c r="M118" s="228"/>
    </row>
    <row r="119" spans="1:13" ht="26.1" customHeight="1">
      <c r="A119" s="230"/>
      <c r="B119" s="244">
        <v>2</v>
      </c>
      <c r="C119" s="245" t="s">
        <v>649</v>
      </c>
      <c r="D119" s="256" t="s">
        <v>650</v>
      </c>
      <c r="E119" s="247"/>
      <c r="F119" s="246"/>
      <c r="G119" s="247"/>
      <c r="H119" s="246"/>
      <c r="I119" s="246" t="s">
        <v>7</v>
      </c>
      <c r="J119" s="234"/>
      <c r="K119" s="234"/>
      <c r="L119" s="234"/>
      <c r="M119" s="228"/>
    </row>
    <row r="120" spans="1:13" ht="26.1" customHeight="1">
      <c r="A120" s="230"/>
      <c r="B120" s="244">
        <v>3</v>
      </c>
      <c r="C120" s="254" t="s">
        <v>651</v>
      </c>
      <c r="D120" s="256"/>
      <c r="E120" s="247"/>
      <c r="F120" s="246"/>
      <c r="G120" s="247"/>
      <c r="H120" s="246"/>
      <c r="I120" s="246"/>
      <c r="J120" s="234"/>
      <c r="K120" s="234"/>
      <c r="L120" s="234"/>
      <c r="M120" s="228"/>
    </row>
    <row r="121" spans="1:13" ht="26.1" customHeight="1">
      <c r="A121" s="230"/>
      <c r="B121" s="244">
        <v>4</v>
      </c>
      <c r="C121" s="254" t="s">
        <v>652</v>
      </c>
      <c r="D121" s="256"/>
      <c r="E121" s="247"/>
      <c r="F121" s="246"/>
      <c r="G121" s="247"/>
      <c r="H121" s="246"/>
      <c r="I121" s="246"/>
      <c r="J121" s="234"/>
      <c r="K121" s="234"/>
      <c r="L121" s="234"/>
      <c r="M121" s="228"/>
    </row>
    <row r="122" spans="1:13" ht="26.1" customHeight="1">
      <c r="A122" s="230"/>
      <c r="B122" s="244">
        <v>5</v>
      </c>
      <c r="C122" s="254" t="s">
        <v>653</v>
      </c>
      <c r="D122" s="256"/>
      <c r="E122" s="247"/>
      <c r="F122" s="246"/>
      <c r="G122" s="247"/>
      <c r="H122" s="246"/>
      <c r="I122" s="246" t="s">
        <v>7</v>
      </c>
      <c r="J122" s="234"/>
      <c r="K122" s="234"/>
      <c r="L122" s="234"/>
      <c r="M122" s="228"/>
    </row>
    <row r="123" spans="1:13" ht="33.950000000000003" customHeight="1">
      <c r="A123" s="230"/>
      <c r="B123" s="244">
        <v>6</v>
      </c>
      <c r="C123" s="245" t="s">
        <v>654</v>
      </c>
      <c r="D123" s="256" t="s">
        <v>650</v>
      </c>
      <c r="E123" s="247"/>
      <c r="F123" s="246"/>
      <c r="G123" s="247"/>
      <c r="H123" s="246"/>
      <c r="I123" s="246"/>
      <c r="J123" s="234"/>
      <c r="K123" s="234"/>
      <c r="L123" s="234"/>
      <c r="M123" s="228"/>
    </row>
    <row r="124" spans="1:13" ht="26.1" customHeight="1">
      <c r="A124" s="230"/>
      <c r="B124" s="480" t="s">
        <v>655</v>
      </c>
      <c r="C124" s="480"/>
      <c r="D124" s="480"/>
      <c r="E124" s="480"/>
      <c r="F124" s="480"/>
      <c r="G124" s="480"/>
      <c r="H124" s="480"/>
      <c r="I124" s="243"/>
      <c r="J124" s="234"/>
      <c r="K124" s="234"/>
      <c r="L124" s="234"/>
      <c r="M124" s="228"/>
    </row>
    <row r="125" spans="1:13" ht="26.1" customHeight="1">
      <c r="A125" s="230"/>
      <c r="B125" s="244" t="s">
        <v>656</v>
      </c>
      <c r="C125" s="261" t="s">
        <v>657</v>
      </c>
      <c r="D125" s="266"/>
      <c r="E125" s="267"/>
      <c r="F125" s="267"/>
      <c r="G125" s="267"/>
      <c r="H125" s="267"/>
      <c r="I125" s="268" t="s">
        <v>7</v>
      </c>
      <c r="J125" s="234"/>
      <c r="K125" s="234"/>
      <c r="L125" s="234"/>
      <c r="M125" s="228"/>
    </row>
    <row r="126" spans="1:13" ht="26.1" customHeight="1">
      <c r="A126" s="230"/>
      <c r="B126" s="244">
        <v>2</v>
      </c>
      <c r="C126" s="254" t="s">
        <v>658</v>
      </c>
      <c r="D126" s="267"/>
      <c r="E126" s="267"/>
      <c r="F126" s="267"/>
      <c r="G126" s="267"/>
      <c r="H126" s="267"/>
      <c r="I126" s="268" t="s">
        <v>7</v>
      </c>
      <c r="J126" s="234"/>
      <c r="K126" s="234"/>
      <c r="L126" s="234"/>
      <c r="M126" s="228"/>
    </row>
    <row r="127" spans="1:13" ht="26.1" customHeight="1">
      <c r="A127" s="230"/>
      <c r="B127" s="244">
        <v>3</v>
      </c>
      <c r="C127" s="261" t="s">
        <v>659</v>
      </c>
      <c r="D127" s="267"/>
      <c r="E127" s="267"/>
      <c r="F127" s="267"/>
      <c r="G127" s="267"/>
      <c r="H127" s="267"/>
      <c r="I127" s="268" t="s">
        <v>7</v>
      </c>
      <c r="J127" s="234"/>
      <c r="K127" s="234"/>
      <c r="L127" s="234"/>
      <c r="M127" s="228"/>
    </row>
    <row r="128" spans="1:13" ht="33.950000000000003" customHeight="1">
      <c r="A128" s="230"/>
      <c r="B128" s="244">
        <v>4</v>
      </c>
      <c r="C128" s="261" t="s">
        <v>660</v>
      </c>
      <c r="D128" s="267"/>
      <c r="E128" s="267"/>
      <c r="F128" s="267"/>
      <c r="G128" s="267"/>
      <c r="H128" s="267"/>
      <c r="I128" s="268" t="s">
        <v>7</v>
      </c>
      <c r="J128" s="234"/>
      <c r="K128" s="234"/>
      <c r="L128" s="234"/>
      <c r="M128" s="228"/>
    </row>
    <row r="129" spans="1:13" ht="26.1" customHeight="1">
      <c r="A129" s="230"/>
      <c r="B129" s="244">
        <v>5</v>
      </c>
      <c r="C129" s="261" t="s">
        <v>661</v>
      </c>
      <c r="D129" s="267"/>
      <c r="E129" s="267"/>
      <c r="F129" s="267"/>
      <c r="G129" s="267"/>
      <c r="H129" s="267"/>
      <c r="I129" s="268" t="s">
        <v>7</v>
      </c>
      <c r="J129" s="234"/>
      <c r="K129" s="234"/>
      <c r="L129" s="234"/>
      <c r="M129" s="228"/>
    </row>
    <row r="130" spans="1:13" ht="26.1" customHeight="1">
      <c r="A130" s="230"/>
      <c r="B130" s="481" t="s">
        <v>322</v>
      </c>
      <c r="C130" s="482"/>
      <c r="D130" s="482"/>
      <c r="E130" s="482"/>
      <c r="F130" s="482"/>
      <c r="G130" s="482"/>
      <c r="H130" s="482"/>
      <c r="I130" s="482"/>
      <c r="J130" s="234"/>
      <c r="K130" s="238"/>
      <c r="L130" s="234"/>
      <c r="M130" s="228"/>
    </row>
    <row r="131" spans="1:13" ht="15" customHeight="1">
      <c r="A131" s="234"/>
      <c r="B131" s="269"/>
      <c r="C131" s="234"/>
      <c r="D131" s="237"/>
      <c r="E131" s="237"/>
      <c r="F131" s="237"/>
      <c r="G131" s="237"/>
      <c r="H131" s="237"/>
      <c r="I131" s="237"/>
      <c r="J131" s="234"/>
      <c r="K131" s="234"/>
      <c r="L131" s="234"/>
      <c r="M131" s="228"/>
    </row>
    <row r="132" spans="1:13" ht="15.4" customHeight="1">
      <c r="A132" s="228"/>
      <c r="B132" s="239"/>
      <c r="C132" s="228"/>
      <c r="D132" s="228"/>
      <c r="E132" s="228"/>
      <c r="F132" s="228"/>
      <c r="G132" s="228"/>
      <c r="H132" s="228"/>
      <c r="I132" s="228"/>
      <c r="J132" s="228"/>
      <c r="K132" s="228"/>
      <c r="L132" s="228"/>
      <c r="M132" s="228"/>
    </row>
    <row r="133" spans="1:13" ht="15.4" customHeight="1">
      <c r="A133" s="228"/>
      <c r="B133" s="239"/>
      <c r="C133" s="228"/>
      <c r="D133" s="228"/>
      <c r="E133" s="228"/>
      <c r="F133" s="228"/>
      <c r="G133" s="228"/>
      <c r="H133" s="228"/>
      <c r="I133" s="228"/>
      <c r="J133" s="228"/>
      <c r="K133" s="228"/>
      <c r="L133" s="228"/>
      <c r="M133" s="228"/>
    </row>
    <row r="134" spans="1:13" ht="15.4" customHeight="1">
      <c r="A134" s="228"/>
      <c r="B134" s="239"/>
      <c r="C134" s="228"/>
      <c r="D134" s="228"/>
      <c r="E134" s="228"/>
      <c r="F134" s="228"/>
      <c r="G134" s="228"/>
      <c r="H134" s="228"/>
      <c r="I134" s="228"/>
      <c r="J134" s="228"/>
      <c r="K134" s="228"/>
      <c r="L134" s="228"/>
      <c r="M134" s="228"/>
    </row>
  </sheetData>
  <mergeCells count="16">
    <mergeCell ref="B80:H80"/>
    <mergeCell ref="B117:H117"/>
    <mergeCell ref="B124:H124"/>
    <mergeCell ref="B130:I130"/>
    <mergeCell ref="N7:X7"/>
    <mergeCell ref="N8:X8"/>
    <mergeCell ref="B14:H14"/>
    <mergeCell ref="B23:H23"/>
    <mergeCell ref="B45:H45"/>
    <mergeCell ref="B65:H65"/>
    <mergeCell ref="B1:I1"/>
    <mergeCell ref="H2:I2"/>
    <mergeCell ref="B5:H5"/>
    <mergeCell ref="N5:X5"/>
    <mergeCell ref="B6:H6"/>
    <mergeCell ref="N6:X6"/>
  </mergeCells>
  <pageMargins left="0.7" right="0.7" top="0.75" bottom="0.75" header="0.3" footer="0.3"/>
  <pageSetup orientation="portrait" r:id="rId1"/>
  <headerFooter>
    <oddFooter>&amp;C&amp;"Helvetica Neue,Regular"&amp;12&amp;K000000&amp;P</oddFooter>
  </headerFooter>
  <ignoredErrors>
    <ignoredError sqref="B1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19EE9-0861-44E9-AA82-CB752B2B47CB}">
  <dimension ref="A1:R225"/>
  <sheetViews>
    <sheetView showGridLines="0" zoomScale="60" zoomScaleNormal="60" workbookViewId="0">
      <pane ySplit="6" topLeftCell="A205" activePane="bottomLeft" state="frozen"/>
      <selection pane="bottomLeft" activeCell="B60" sqref="B60"/>
    </sheetView>
  </sheetViews>
  <sheetFormatPr defaultColWidth="9.140625" defaultRowHeight="15.4" customHeight="1"/>
  <cols>
    <col min="1" max="1" width="8.5703125" style="276" customWidth="1"/>
    <col min="2" max="2" width="80.5703125" style="276" customWidth="1"/>
    <col min="3" max="3" width="28.140625" style="276" customWidth="1"/>
    <col min="4" max="4" width="6.5703125" style="276" customWidth="1"/>
    <col min="5" max="11" width="17.5703125" style="276" customWidth="1"/>
    <col min="12" max="12" width="23.5703125" style="276" customWidth="1"/>
    <col min="13" max="13" width="25.42578125" style="276" customWidth="1"/>
    <col min="14" max="14" width="26.42578125" style="276" customWidth="1"/>
    <col min="15" max="15" width="10.85546875" style="276" customWidth="1"/>
    <col min="16" max="18" width="9.140625" style="276" customWidth="1"/>
    <col min="19" max="16384" width="9.140625" style="276"/>
  </cols>
  <sheetData>
    <row r="1" spans="1:18" ht="20.25" customHeight="1">
      <c r="A1" s="270"/>
      <c r="B1" s="271"/>
      <c r="C1" s="271"/>
      <c r="D1" s="272"/>
      <c r="E1" s="271"/>
      <c r="F1" s="271"/>
      <c r="G1" s="271"/>
      <c r="H1" s="271"/>
      <c r="I1" s="271"/>
      <c r="J1" s="271"/>
      <c r="K1" s="271"/>
      <c r="L1" s="273"/>
      <c r="M1" s="271"/>
      <c r="N1" s="271"/>
      <c r="O1" s="271"/>
      <c r="P1" s="274"/>
      <c r="Q1" s="274"/>
      <c r="R1" s="275"/>
    </row>
    <row r="2" spans="1:18" ht="20.25" customHeight="1">
      <c r="A2" s="277"/>
      <c r="B2" s="274"/>
      <c r="C2" s="274"/>
      <c r="D2" s="278"/>
      <c r="E2" s="274"/>
      <c r="F2" s="274"/>
      <c r="G2" s="274"/>
      <c r="H2" s="274"/>
      <c r="I2" s="274"/>
      <c r="J2" s="274"/>
      <c r="K2" s="274"/>
      <c r="L2" s="279"/>
      <c r="M2" s="274"/>
      <c r="N2" s="274"/>
      <c r="O2" s="274"/>
      <c r="P2" s="274"/>
      <c r="Q2" s="274"/>
      <c r="R2" s="275"/>
    </row>
    <row r="3" spans="1:18" ht="20.25" customHeight="1">
      <c r="A3" s="277"/>
      <c r="B3" s="274"/>
      <c r="C3" s="274"/>
      <c r="D3" s="278"/>
      <c r="E3" s="274"/>
      <c r="F3" s="274"/>
      <c r="G3" s="274"/>
      <c r="H3" s="274"/>
      <c r="I3" s="274"/>
      <c r="J3" s="274"/>
      <c r="K3" s="274"/>
      <c r="L3" s="279"/>
      <c r="M3" s="274"/>
      <c r="N3" s="274"/>
      <c r="O3" s="274"/>
      <c r="P3" s="274"/>
      <c r="Q3" s="274"/>
      <c r="R3" s="275"/>
    </row>
    <row r="4" spans="1:18" ht="20.25" customHeight="1">
      <c r="A4" s="277"/>
      <c r="B4" s="280"/>
      <c r="C4" s="281"/>
      <c r="D4" s="282"/>
      <c r="E4" s="281"/>
      <c r="F4" s="281"/>
      <c r="G4" s="281"/>
      <c r="H4" s="281"/>
      <c r="I4" s="281"/>
      <c r="J4" s="274"/>
      <c r="K4" s="274"/>
      <c r="L4" s="279"/>
      <c r="M4" s="274"/>
      <c r="N4" s="274"/>
      <c r="O4" s="274"/>
      <c r="P4" s="274"/>
      <c r="Q4" s="274"/>
      <c r="R4" s="275"/>
    </row>
    <row r="5" spans="1:18" ht="25.5" customHeight="1">
      <c r="A5" s="277"/>
      <c r="B5" s="283"/>
      <c r="C5" s="284" t="s">
        <v>8</v>
      </c>
      <c r="D5" s="284"/>
      <c r="E5" s="285">
        <v>2017</v>
      </c>
      <c r="F5" s="285">
        <v>2018</v>
      </c>
      <c r="G5" s="285">
        <v>2019</v>
      </c>
      <c r="H5" s="285">
        <v>2020</v>
      </c>
      <c r="I5" s="285">
        <v>2021</v>
      </c>
      <c r="J5" s="285">
        <v>2022</v>
      </c>
      <c r="K5" s="285">
        <v>2023</v>
      </c>
      <c r="L5" s="274"/>
      <c r="M5" s="274"/>
      <c r="N5" s="274"/>
      <c r="O5" s="274"/>
      <c r="P5" s="274"/>
      <c r="Q5" s="274"/>
      <c r="R5" s="275"/>
    </row>
    <row r="6" spans="1:18" ht="25.5" customHeight="1">
      <c r="A6" s="277"/>
      <c r="B6" s="274"/>
      <c r="C6" s="274"/>
      <c r="D6" s="278"/>
      <c r="E6" s="274"/>
      <c r="F6" s="274"/>
      <c r="G6" s="274"/>
      <c r="H6" s="274"/>
      <c r="I6" s="274"/>
      <c r="J6" s="274"/>
      <c r="K6" s="274"/>
      <c r="L6" s="274"/>
      <c r="M6" s="274"/>
      <c r="N6" s="274"/>
      <c r="O6" s="274"/>
      <c r="P6" s="274"/>
      <c r="Q6" s="274"/>
      <c r="R6" s="275"/>
    </row>
    <row r="7" spans="1:18" ht="30" customHeight="1">
      <c r="A7" s="277"/>
      <c r="B7" s="286" t="s">
        <v>662</v>
      </c>
      <c r="C7" s="281"/>
      <c r="D7" s="282"/>
      <c r="E7" s="281"/>
      <c r="F7" s="281"/>
      <c r="G7" s="281"/>
      <c r="H7" s="281"/>
      <c r="I7" s="281"/>
      <c r="J7" s="281"/>
      <c r="K7" s="281"/>
      <c r="L7" s="274"/>
      <c r="M7" s="274"/>
      <c r="N7" s="274"/>
      <c r="O7" s="274"/>
      <c r="P7" s="274"/>
      <c r="Q7" s="274"/>
      <c r="R7" s="275"/>
    </row>
    <row r="8" spans="1:18" ht="30" customHeight="1">
      <c r="A8" s="277"/>
      <c r="B8" s="287" t="s">
        <v>9</v>
      </c>
      <c r="C8" s="288"/>
      <c r="D8" s="289" t="s">
        <v>12</v>
      </c>
      <c r="E8" s="288"/>
      <c r="F8" s="288"/>
      <c r="G8" s="288"/>
      <c r="H8" s="288"/>
      <c r="I8" s="290"/>
      <c r="J8" s="290"/>
      <c r="K8" s="290"/>
      <c r="L8" s="274"/>
      <c r="M8" s="274"/>
      <c r="N8" s="274"/>
      <c r="O8" s="274"/>
      <c r="P8" s="274"/>
      <c r="Q8" s="274"/>
      <c r="R8" s="275"/>
    </row>
    <row r="9" spans="1:18" ht="26.1" customHeight="1">
      <c r="A9" s="277"/>
      <c r="B9" s="291" t="s">
        <v>663</v>
      </c>
      <c r="C9" s="292" t="s">
        <v>10</v>
      </c>
      <c r="D9" s="292" t="s">
        <v>13</v>
      </c>
      <c r="E9" s="293">
        <v>1.0139929017994858</v>
      </c>
      <c r="F9" s="293">
        <v>1.2589015796178344</v>
      </c>
      <c r="G9" s="293">
        <v>0.96358613710050978</v>
      </c>
      <c r="H9" s="293">
        <v>1.6178075190607735</v>
      </c>
      <c r="I9" s="293">
        <v>1.0954958543873947</v>
      </c>
      <c r="J9" s="293">
        <f>63.34/J202</f>
        <v>0.92372757765786806</v>
      </c>
      <c r="K9" s="293">
        <f>50.24/85.18</f>
        <v>0.58980981451044845</v>
      </c>
      <c r="L9" s="274"/>
      <c r="M9" s="274"/>
      <c r="N9" s="274"/>
      <c r="O9" s="274"/>
      <c r="P9" s="274"/>
      <c r="Q9" s="274"/>
      <c r="R9" s="275"/>
    </row>
    <row r="10" spans="1:18" ht="26.1" customHeight="1">
      <c r="A10" s="277"/>
      <c r="B10" s="294" t="s">
        <v>497</v>
      </c>
      <c r="C10" s="292" t="s">
        <v>10</v>
      </c>
      <c r="D10" s="292"/>
      <c r="E10" s="295">
        <f>E11+E12+E13</f>
        <v>126.16641708311911</v>
      </c>
      <c r="F10" s="295">
        <f t="shared" ref="F10:I10" si="0">F11+F12+F13</f>
        <v>161.22062613694266</v>
      </c>
      <c r="G10" s="295">
        <f t="shared" si="0"/>
        <v>161.40321898409758</v>
      </c>
      <c r="H10" s="295">
        <f t="shared" si="0"/>
        <v>123.14503168176796</v>
      </c>
      <c r="I10" s="295">
        <f t="shared" si="0"/>
        <v>246.59342898125507</v>
      </c>
      <c r="J10" s="296">
        <v>379.64532594429051</v>
      </c>
      <c r="K10" s="296">
        <f>K11+K12+K13</f>
        <v>252.2161775651561</v>
      </c>
      <c r="L10" s="274"/>
      <c r="M10" s="274"/>
      <c r="N10" s="274"/>
      <c r="O10" s="274"/>
      <c r="P10" s="274"/>
      <c r="Q10" s="274"/>
      <c r="R10" s="275"/>
    </row>
    <row r="11" spans="1:18" ht="26.1" customHeight="1">
      <c r="A11" s="277"/>
      <c r="B11" s="297" t="s">
        <v>664</v>
      </c>
      <c r="C11" s="298" t="s">
        <v>10</v>
      </c>
      <c r="D11" s="298"/>
      <c r="E11" s="299">
        <v>72.086940874035989</v>
      </c>
      <c r="F11" s="299">
        <v>97.574187898089164</v>
      </c>
      <c r="G11" s="299">
        <v>87.882306623436776</v>
      </c>
      <c r="H11" s="299">
        <v>61.457817679558012</v>
      </c>
      <c r="I11" s="299">
        <v>187.94969030154849</v>
      </c>
      <c r="J11" s="300">
        <v>316.55083855913665</v>
      </c>
      <c r="K11" s="299">
        <v>191.37245926273772</v>
      </c>
      <c r="L11" s="274"/>
      <c r="M11" s="274"/>
      <c r="N11" s="274"/>
      <c r="O11" s="274"/>
      <c r="P11" s="274"/>
      <c r="Q11" s="274"/>
      <c r="R11" s="275"/>
    </row>
    <row r="12" spans="1:18" ht="26.1" customHeight="1">
      <c r="A12" s="277"/>
      <c r="B12" s="301" t="s">
        <v>665</v>
      </c>
      <c r="C12" s="298" t="s">
        <v>10</v>
      </c>
      <c r="D12" s="298" t="s">
        <v>14</v>
      </c>
      <c r="E12" s="299">
        <v>53.28233824850043</v>
      </c>
      <c r="F12" s="299">
        <v>61.971611487261143</v>
      </c>
      <c r="G12" s="299">
        <v>72.276771554732136</v>
      </c>
      <c r="H12" s="299">
        <v>60.768512344751386</v>
      </c>
      <c r="I12" s="299">
        <v>58.046020668296656</v>
      </c>
      <c r="J12" s="299">
        <v>62.805191774828643</v>
      </c>
      <c r="K12" s="299">
        <v>60.605741958206139</v>
      </c>
      <c r="L12" s="274"/>
      <c r="M12" s="274"/>
      <c r="N12" s="274"/>
      <c r="O12" s="274"/>
      <c r="P12" s="274"/>
      <c r="Q12" s="274"/>
      <c r="R12" s="275"/>
    </row>
    <row r="13" spans="1:18" ht="26.1" customHeight="1">
      <c r="A13" s="277"/>
      <c r="B13" s="301" t="s">
        <v>666</v>
      </c>
      <c r="C13" s="298" t="s">
        <v>10</v>
      </c>
      <c r="D13" s="298"/>
      <c r="E13" s="299">
        <v>0.79713796058269071</v>
      </c>
      <c r="F13" s="299">
        <v>1.6748267515923569</v>
      </c>
      <c r="G13" s="299">
        <v>1.2441408059286707</v>
      </c>
      <c r="H13" s="299">
        <v>0.91870165745856336</v>
      </c>
      <c r="I13" s="299">
        <v>0.59771801140994285</v>
      </c>
      <c r="J13" s="299">
        <v>0.28929561032521511</v>
      </c>
      <c r="K13" s="299">
        <v>0.23797634421225636</v>
      </c>
      <c r="L13" s="274"/>
      <c r="M13" s="274"/>
      <c r="N13" s="274"/>
      <c r="O13" s="274"/>
      <c r="P13" s="274"/>
      <c r="Q13" s="274"/>
      <c r="R13" s="275"/>
    </row>
    <row r="14" spans="1:18" ht="26.1" customHeight="1">
      <c r="A14" s="277"/>
      <c r="B14" s="291" t="s">
        <v>667</v>
      </c>
      <c r="C14" s="292" t="s">
        <v>15</v>
      </c>
      <c r="D14" s="298"/>
      <c r="E14" s="302" t="s">
        <v>11</v>
      </c>
      <c r="F14" s="302">
        <v>103</v>
      </c>
      <c r="G14" s="302">
        <v>113</v>
      </c>
      <c r="H14" s="302">
        <v>82</v>
      </c>
      <c r="I14" s="302">
        <v>55</v>
      </c>
      <c r="J14" s="302">
        <v>94</v>
      </c>
      <c r="K14" s="302">
        <v>117</v>
      </c>
      <c r="N14" s="274"/>
      <c r="O14" s="274"/>
      <c r="P14" s="274"/>
      <c r="Q14" s="274"/>
      <c r="R14" s="275"/>
    </row>
    <row r="15" spans="1:18" ht="33.950000000000003" customHeight="1">
      <c r="A15" s="277"/>
      <c r="B15" s="301" t="s">
        <v>668</v>
      </c>
      <c r="C15" s="298" t="s">
        <v>15</v>
      </c>
      <c r="D15" s="298"/>
      <c r="E15" s="303" t="s">
        <v>11</v>
      </c>
      <c r="F15" s="303">
        <v>45</v>
      </c>
      <c r="G15" s="303">
        <v>47</v>
      </c>
      <c r="H15" s="303">
        <v>48</v>
      </c>
      <c r="I15" s="303">
        <v>24</v>
      </c>
      <c r="J15" s="303">
        <v>40</v>
      </c>
      <c r="K15" s="303">
        <v>65</v>
      </c>
      <c r="N15" s="274"/>
      <c r="O15" s="274"/>
      <c r="P15" s="274"/>
      <c r="Q15" s="274"/>
      <c r="R15" s="275"/>
    </row>
    <row r="16" spans="1:18" ht="33.950000000000003" customHeight="1">
      <c r="A16" s="277"/>
      <c r="B16" s="301" t="s">
        <v>669</v>
      </c>
      <c r="C16" s="298" t="s">
        <v>15</v>
      </c>
      <c r="D16" s="298"/>
      <c r="E16" s="303" t="s">
        <v>11</v>
      </c>
      <c r="F16" s="303">
        <v>26</v>
      </c>
      <c r="G16" s="303">
        <v>23</v>
      </c>
      <c r="H16" s="303">
        <v>20</v>
      </c>
      <c r="I16" s="303">
        <v>16</v>
      </c>
      <c r="J16" s="303">
        <v>14</v>
      </c>
      <c r="K16" s="303">
        <v>16</v>
      </c>
      <c r="N16" s="274"/>
      <c r="O16" s="274"/>
      <c r="P16" s="274"/>
      <c r="Q16" s="274"/>
      <c r="R16" s="275"/>
    </row>
    <row r="17" spans="1:18" ht="33.950000000000003" customHeight="1">
      <c r="A17" s="277"/>
      <c r="B17" s="301" t="s">
        <v>670</v>
      </c>
      <c r="C17" s="298" t="s">
        <v>15</v>
      </c>
      <c r="D17" s="298"/>
      <c r="E17" s="303" t="s">
        <v>11</v>
      </c>
      <c r="F17" s="303">
        <v>13</v>
      </c>
      <c r="G17" s="303">
        <v>18</v>
      </c>
      <c r="H17" s="303">
        <v>5</v>
      </c>
      <c r="I17" s="303">
        <v>9</v>
      </c>
      <c r="J17" s="303">
        <v>23</v>
      </c>
      <c r="K17" s="303">
        <v>27</v>
      </c>
      <c r="N17" s="274"/>
      <c r="O17" s="274"/>
      <c r="P17" s="274"/>
      <c r="Q17" s="274"/>
      <c r="R17" s="275"/>
    </row>
    <row r="18" spans="1:18" ht="26.1" customHeight="1">
      <c r="A18" s="277"/>
      <c r="B18" s="301" t="s">
        <v>671</v>
      </c>
      <c r="C18" s="298" t="s">
        <v>15</v>
      </c>
      <c r="D18" s="298"/>
      <c r="E18" s="303" t="s">
        <v>11</v>
      </c>
      <c r="F18" s="303">
        <v>19</v>
      </c>
      <c r="G18" s="303">
        <v>25</v>
      </c>
      <c r="H18" s="303">
        <v>0</v>
      </c>
      <c r="I18" s="303">
        <v>0</v>
      </c>
      <c r="J18" s="303">
        <v>17</v>
      </c>
      <c r="K18" s="303">
        <v>9</v>
      </c>
      <c r="N18" s="274"/>
      <c r="O18" s="274"/>
      <c r="P18" s="274"/>
      <c r="Q18" s="274"/>
      <c r="R18" s="275"/>
    </row>
    <row r="19" spans="1:18" ht="26.1" customHeight="1">
      <c r="A19" s="277"/>
      <c r="B19" s="291" t="s">
        <v>672</v>
      </c>
      <c r="C19" s="292" t="s">
        <v>15</v>
      </c>
      <c r="D19" s="298"/>
      <c r="E19" s="302">
        <v>48</v>
      </c>
      <c r="F19" s="302">
        <v>69</v>
      </c>
      <c r="G19" s="302">
        <v>80</v>
      </c>
      <c r="H19" s="302">
        <v>76</v>
      </c>
      <c r="I19" s="302">
        <v>45</v>
      </c>
      <c r="J19" s="302">
        <v>64</v>
      </c>
      <c r="K19" s="302">
        <v>100</v>
      </c>
      <c r="N19" s="274"/>
      <c r="O19" s="274"/>
      <c r="P19" s="274"/>
      <c r="Q19" s="274"/>
      <c r="R19" s="275"/>
    </row>
    <row r="20" spans="1:18" ht="26.1" customHeight="1">
      <c r="A20" s="277"/>
      <c r="B20" s="291" t="s">
        <v>499</v>
      </c>
      <c r="C20" s="292" t="s">
        <v>10</v>
      </c>
      <c r="E20" s="293">
        <v>87.437874892887749</v>
      </c>
      <c r="F20" s="293">
        <v>109.59872611464968</v>
      </c>
      <c r="G20" s="293">
        <v>94.318357264165513</v>
      </c>
      <c r="H20" s="293">
        <v>74.627071823204417</v>
      </c>
      <c r="I20" s="293">
        <v>196.33944580277097</v>
      </c>
      <c r="J20" s="293">
        <v>309.10249343065692</v>
      </c>
      <c r="K20" s="293">
        <f>15796.619331/85.18</f>
        <v>185.44986300774829</v>
      </c>
      <c r="L20" s="274"/>
      <c r="M20" s="274"/>
      <c r="N20" s="274"/>
      <c r="O20" s="274"/>
      <c r="P20" s="274"/>
      <c r="Q20" s="274"/>
      <c r="R20" s="275"/>
    </row>
    <row r="21" spans="1:18" ht="51" customHeight="1">
      <c r="A21" s="277"/>
      <c r="B21" s="304" t="s">
        <v>500</v>
      </c>
      <c r="C21" s="292" t="s">
        <v>18</v>
      </c>
      <c r="D21" s="292" t="s">
        <v>673</v>
      </c>
      <c r="E21" s="293">
        <v>54.54545454545454</v>
      </c>
      <c r="F21" s="293">
        <v>54.54545454545454</v>
      </c>
      <c r="G21" s="293">
        <v>72.727272727272734</v>
      </c>
      <c r="H21" s="293">
        <v>72.727272727272734</v>
      </c>
      <c r="I21" s="293">
        <v>72.727272727272734</v>
      </c>
      <c r="J21" s="293">
        <v>72.727272727272705</v>
      </c>
      <c r="K21" s="293">
        <v>72.727272727272734</v>
      </c>
      <c r="L21" s="274"/>
      <c r="M21" s="274"/>
      <c r="N21" s="274"/>
      <c r="O21" s="274"/>
      <c r="P21" s="274"/>
      <c r="Q21" s="274"/>
      <c r="R21" s="275"/>
    </row>
    <row r="22" spans="1:18" ht="51" customHeight="1">
      <c r="A22" s="277"/>
      <c r="B22" s="294" t="s">
        <v>674</v>
      </c>
      <c r="C22" s="305" t="s">
        <v>18</v>
      </c>
      <c r="D22" s="292" t="s">
        <v>20</v>
      </c>
      <c r="E22" s="306">
        <v>52.035463823479098</v>
      </c>
      <c r="F22" s="306">
        <v>52.35503575254031</v>
      </c>
      <c r="G22" s="306">
        <v>51.227988201968287</v>
      </c>
      <c r="H22" s="306">
        <v>49.2608516402615</v>
      </c>
      <c r="I22" s="306">
        <v>50.291388480253488</v>
      </c>
      <c r="J22" s="306">
        <v>52.676493405740899</v>
      </c>
      <c r="K22" s="306">
        <v>38.999960252792199</v>
      </c>
      <c r="L22" s="274"/>
      <c r="M22" s="274"/>
      <c r="N22" s="274"/>
      <c r="O22" s="274"/>
      <c r="P22" s="274"/>
      <c r="Q22" s="274"/>
      <c r="R22" s="275"/>
    </row>
    <row r="23" spans="1:18" s="312" customFormat="1" ht="33.950000000000003" customHeight="1">
      <c r="A23" s="307"/>
      <c r="B23" s="308" t="s">
        <v>503</v>
      </c>
      <c r="C23" s="309"/>
      <c r="D23" s="298"/>
      <c r="E23" s="303"/>
      <c r="F23" s="303"/>
      <c r="G23" s="303"/>
      <c r="H23" s="303"/>
      <c r="I23" s="303"/>
      <c r="J23" s="303"/>
      <c r="K23" s="303"/>
      <c r="L23" s="310"/>
      <c r="M23" s="310"/>
      <c r="N23" s="310"/>
      <c r="O23" s="310"/>
      <c r="P23" s="310"/>
      <c r="Q23" s="310"/>
      <c r="R23" s="311"/>
    </row>
    <row r="24" spans="1:18" s="431" customFormat="1" ht="51" customHeight="1">
      <c r="A24" s="429"/>
      <c r="B24" s="470" t="s">
        <v>675</v>
      </c>
      <c r="C24" s="376" t="s">
        <v>15</v>
      </c>
      <c r="D24" s="376"/>
      <c r="E24" s="377">
        <v>4</v>
      </c>
      <c r="F24" s="377">
        <v>3</v>
      </c>
      <c r="G24" s="377">
        <v>25</v>
      </c>
      <c r="H24" s="377">
        <v>4</v>
      </c>
      <c r="I24" s="377">
        <v>8</v>
      </c>
      <c r="J24" s="377">
        <v>13</v>
      </c>
      <c r="K24" s="377">
        <v>8</v>
      </c>
      <c r="L24" s="355"/>
      <c r="M24" s="355"/>
      <c r="N24" s="355"/>
      <c r="O24" s="355"/>
      <c r="P24" s="355"/>
      <c r="Q24" s="355"/>
      <c r="R24" s="439"/>
    </row>
    <row r="25" spans="1:18" ht="33.950000000000003" customHeight="1">
      <c r="A25" s="277"/>
      <c r="B25" s="313" t="s">
        <v>676</v>
      </c>
      <c r="C25" s="292" t="s">
        <v>15</v>
      </c>
      <c r="D25" s="292"/>
      <c r="E25" s="305" t="s">
        <v>677</v>
      </c>
      <c r="F25" s="302">
        <v>8</v>
      </c>
      <c r="G25" s="302">
        <v>30</v>
      </c>
      <c r="H25" s="302">
        <v>9</v>
      </c>
      <c r="I25" s="302">
        <v>15</v>
      </c>
      <c r="J25" s="302">
        <v>27</v>
      </c>
      <c r="K25" s="302">
        <v>8</v>
      </c>
      <c r="L25" s="274"/>
      <c r="M25" s="274"/>
      <c r="N25" s="274"/>
      <c r="O25" s="274"/>
      <c r="P25" s="274"/>
      <c r="Q25" s="274"/>
      <c r="R25" s="275"/>
    </row>
    <row r="26" spans="1:18" ht="33.950000000000003" customHeight="1">
      <c r="A26" s="277"/>
      <c r="B26" s="291" t="s">
        <v>678</v>
      </c>
      <c r="C26" s="292" t="s">
        <v>10</v>
      </c>
      <c r="D26" s="292"/>
      <c r="E26" s="293">
        <v>3.2518114824335899E-2</v>
      </c>
      <c r="F26" s="314">
        <v>1.7197452229299364E-3</v>
      </c>
      <c r="G26" s="293">
        <v>7.3583449127682568E-2</v>
      </c>
      <c r="H26" s="293">
        <v>4.2154696132596689E-2</v>
      </c>
      <c r="I26" s="293">
        <v>2.098614506927465E-2</v>
      </c>
      <c r="J26" s="293">
        <v>2.1270072992700732E-2</v>
      </c>
      <c r="K26" s="293">
        <f>0.687/85.18</f>
        <v>8.0652735383892928E-3</v>
      </c>
      <c r="M26" s="274"/>
      <c r="N26" s="274"/>
      <c r="O26" s="274"/>
      <c r="P26" s="274"/>
      <c r="Q26" s="274"/>
      <c r="R26" s="275"/>
    </row>
    <row r="27" spans="1:18" ht="26.1" customHeight="1">
      <c r="B27" s="315"/>
      <c r="C27" s="309"/>
      <c r="D27" s="298"/>
      <c r="E27" s="303"/>
      <c r="F27" s="303"/>
      <c r="G27" s="303"/>
      <c r="H27" s="303"/>
      <c r="I27" s="303"/>
      <c r="J27" s="299"/>
      <c r="K27" s="299"/>
      <c r="L27" s="274"/>
      <c r="M27" s="274"/>
      <c r="N27" s="274"/>
      <c r="O27" s="274"/>
      <c r="P27" s="274"/>
      <c r="Q27" s="274"/>
      <c r="R27" s="275"/>
    </row>
    <row r="28" spans="1:18" ht="30" customHeight="1">
      <c r="A28" s="277"/>
      <c r="B28" s="286" t="s">
        <v>679</v>
      </c>
      <c r="C28" s="281"/>
      <c r="D28" s="282"/>
      <c r="E28" s="281"/>
      <c r="F28" s="281"/>
      <c r="G28" s="281"/>
      <c r="H28" s="281"/>
      <c r="I28" s="281"/>
      <c r="J28" s="281"/>
      <c r="K28" s="281"/>
      <c r="L28" s="274"/>
      <c r="M28" s="274"/>
      <c r="N28" s="274"/>
      <c r="O28" s="274"/>
      <c r="P28" s="274"/>
      <c r="Q28" s="274"/>
      <c r="R28" s="275"/>
    </row>
    <row r="29" spans="1:18" ht="30" customHeight="1">
      <c r="A29" s="277"/>
      <c r="B29" s="287" t="s">
        <v>9</v>
      </c>
      <c r="C29" s="316"/>
      <c r="D29" s="289" t="s">
        <v>12</v>
      </c>
      <c r="E29" s="316"/>
      <c r="F29" s="316"/>
      <c r="G29" s="316"/>
      <c r="H29" s="316"/>
      <c r="I29" s="316"/>
      <c r="J29" s="299"/>
      <c r="K29" s="299"/>
      <c r="L29" s="274"/>
      <c r="M29" s="274"/>
      <c r="N29" s="274"/>
      <c r="O29" s="274"/>
      <c r="P29" s="274"/>
      <c r="Q29" s="274"/>
      <c r="R29" s="275"/>
    </row>
    <row r="30" spans="1:18" ht="26.1" customHeight="1">
      <c r="A30" s="277"/>
      <c r="B30" s="294" t="s">
        <v>505</v>
      </c>
      <c r="C30" s="305" t="s">
        <v>15</v>
      </c>
      <c r="D30" s="292" t="s">
        <v>21</v>
      </c>
      <c r="E30" s="317">
        <v>15.2</v>
      </c>
      <c r="F30" s="317">
        <v>9</v>
      </c>
      <c r="G30" s="317">
        <v>6.8</v>
      </c>
      <c r="H30" s="317">
        <v>6.1</v>
      </c>
      <c r="I30" s="317">
        <v>5.8</v>
      </c>
      <c r="J30" s="317">
        <v>5.7</v>
      </c>
      <c r="K30" s="317">
        <v>5.3</v>
      </c>
      <c r="L30" s="274"/>
      <c r="M30" s="274"/>
      <c r="N30" s="274"/>
      <c r="O30" s="274"/>
      <c r="P30" s="274"/>
      <c r="Q30" s="274"/>
      <c r="R30" s="275"/>
    </row>
    <row r="31" spans="1:18" ht="26.1" customHeight="1">
      <c r="A31" s="277"/>
      <c r="B31" s="294" t="s">
        <v>506</v>
      </c>
      <c r="C31" s="305" t="s">
        <v>680</v>
      </c>
      <c r="D31" s="318"/>
      <c r="E31" s="293">
        <v>252214.15</v>
      </c>
      <c r="F31" s="293">
        <v>246072.63632488501</v>
      </c>
      <c r="G31" s="293">
        <v>268253.51669397298</v>
      </c>
      <c r="H31" s="293">
        <v>228676.04532963113</v>
      </c>
      <c r="I31" s="293">
        <v>241944.51602893532</v>
      </c>
      <c r="J31" s="293">
        <v>233074.20159486498</v>
      </c>
      <c r="K31" s="293">
        <v>249346.327338</v>
      </c>
      <c r="L31" s="274"/>
      <c r="M31" s="274"/>
      <c r="N31" s="274"/>
      <c r="O31" s="274"/>
      <c r="P31" s="274"/>
      <c r="Q31" s="274"/>
      <c r="R31" s="275"/>
    </row>
    <row r="32" spans="1:18" ht="26.1" customHeight="1">
      <c r="A32" s="277"/>
      <c r="B32" s="297" t="s">
        <v>681</v>
      </c>
      <c r="C32" s="319" t="s">
        <v>680</v>
      </c>
      <c r="D32" s="298" t="s">
        <v>22</v>
      </c>
      <c r="E32" s="299">
        <v>14986.616698000002</v>
      </c>
      <c r="F32" s="299">
        <v>14685.216213506401</v>
      </c>
      <c r="G32" s="299">
        <v>14583.4075115341</v>
      </c>
      <c r="H32" s="299">
        <v>17176.352461538499</v>
      </c>
      <c r="I32" s="299">
        <v>17249.650000000001</v>
      </c>
      <c r="J32" s="299">
        <v>14596.508191999998</v>
      </c>
      <c r="K32" s="299">
        <v>15284.403451999999</v>
      </c>
      <c r="L32" s="274"/>
      <c r="M32" s="274"/>
      <c r="N32" s="274"/>
      <c r="O32" s="274"/>
      <c r="P32" s="274"/>
      <c r="Q32" s="274"/>
      <c r="R32" s="275"/>
    </row>
    <row r="33" spans="1:18" ht="26.1" customHeight="1">
      <c r="A33" s="277"/>
      <c r="B33" s="297" t="s">
        <v>682</v>
      </c>
      <c r="C33" s="319" t="s">
        <v>680</v>
      </c>
      <c r="D33" s="298"/>
      <c r="E33" s="299">
        <v>9856.0300100000004</v>
      </c>
      <c r="F33" s="299">
        <v>9888.7429489999995</v>
      </c>
      <c r="G33" s="299">
        <v>9854.7338039999995</v>
      </c>
      <c r="H33" s="299">
        <v>5853.31274190965</v>
      </c>
      <c r="I33" s="299">
        <v>5624.05</v>
      </c>
      <c r="J33" s="299">
        <v>4031.2551580000004</v>
      </c>
      <c r="K33" s="299">
        <v>4256.7267000000011</v>
      </c>
      <c r="L33" s="274"/>
      <c r="M33" s="274"/>
      <c r="N33" s="274"/>
      <c r="O33" s="274"/>
      <c r="P33" s="274"/>
      <c r="Q33" s="274"/>
      <c r="R33" s="275"/>
    </row>
    <row r="34" spans="1:18" ht="26.1" customHeight="1">
      <c r="A34" s="277"/>
      <c r="B34" s="297" t="s">
        <v>683</v>
      </c>
      <c r="C34" s="319" t="s">
        <v>680</v>
      </c>
      <c r="D34" s="298"/>
      <c r="E34" s="299">
        <v>26003.240860000002</v>
      </c>
      <c r="F34" s="299">
        <v>24133.7902053088</v>
      </c>
      <c r="G34" s="299">
        <v>22905.742641134599</v>
      </c>
      <c r="H34" s="299">
        <v>17908.119594317799</v>
      </c>
      <c r="I34" s="299">
        <v>16490.560000000001</v>
      </c>
      <c r="J34" s="299">
        <v>13241.744234</v>
      </c>
      <c r="K34" s="299">
        <v>13260.644677999999</v>
      </c>
      <c r="L34" s="274"/>
      <c r="M34" s="274"/>
      <c r="N34" s="274"/>
      <c r="O34" s="274"/>
      <c r="P34" s="274"/>
      <c r="Q34" s="274"/>
      <c r="R34" s="275"/>
    </row>
    <row r="35" spans="1:18" ht="26.1" customHeight="1">
      <c r="A35" s="277"/>
      <c r="B35" s="297" t="s">
        <v>684</v>
      </c>
      <c r="C35" s="319" t="s">
        <v>680</v>
      </c>
      <c r="D35" s="298"/>
      <c r="E35" s="299">
        <v>2209.3330580000002</v>
      </c>
      <c r="F35" s="299">
        <v>2661.1190580000002</v>
      </c>
      <c r="G35" s="299">
        <v>2956.9495685264501</v>
      </c>
      <c r="H35" s="299">
        <v>2820.2775240000001</v>
      </c>
      <c r="I35" s="299">
        <v>3451.94</v>
      </c>
      <c r="J35" s="299">
        <v>2869.7914719999999</v>
      </c>
      <c r="K35" s="299">
        <v>3584.209241</v>
      </c>
      <c r="L35" s="274"/>
      <c r="M35" s="274"/>
      <c r="N35" s="274"/>
      <c r="O35" s="274"/>
      <c r="P35" s="274"/>
      <c r="Q35" s="274"/>
      <c r="R35" s="275"/>
    </row>
    <row r="36" spans="1:18" ht="26.1" customHeight="1">
      <c r="A36" s="277"/>
      <c r="B36" s="301" t="s">
        <v>685</v>
      </c>
      <c r="C36" s="319" t="s">
        <v>680</v>
      </c>
      <c r="D36" s="298"/>
      <c r="E36" s="299">
        <v>217.28724201772957</v>
      </c>
      <c r="F36" s="299">
        <v>212.91289966967</v>
      </c>
      <c r="G36" s="299">
        <v>199.44059977800001</v>
      </c>
      <c r="H36" s="299">
        <v>144.303194160239</v>
      </c>
      <c r="I36" s="299">
        <v>192.4757369388866</v>
      </c>
      <c r="J36" s="299">
        <v>114.115061865</v>
      </c>
      <c r="K36" s="299">
        <v>110.73209600000001</v>
      </c>
      <c r="L36" s="274"/>
      <c r="M36" s="274"/>
      <c r="N36" s="274"/>
      <c r="O36" s="274"/>
      <c r="P36" s="274"/>
      <c r="Q36" s="274"/>
      <c r="R36" s="275"/>
    </row>
    <row r="37" spans="1:18" ht="26.1" customHeight="1">
      <c r="A37" s="277"/>
      <c r="B37" s="301" t="s">
        <v>686</v>
      </c>
      <c r="C37" s="319" t="s">
        <v>680</v>
      </c>
      <c r="D37" s="298"/>
      <c r="E37" s="299">
        <v>150.05058101772957</v>
      </c>
      <c r="F37" s="299">
        <v>161.13748483967001</v>
      </c>
      <c r="G37" s="299">
        <v>147.80263599999998</v>
      </c>
      <c r="H37" s="299">
        <v>85.805403706308994</v>
      </c>
      <c r="I37" s="299">
        <v>75.077737275230035</v>
      </c>
      <c r="J37" s="299">
        <v>54.073494864999994</v>
      </c>
      <c r="K37" s="299">
        <v>50.823628999999997</v>
      </c>
      <c r="L37" s="274"/>
      <c r="M37" s="274"/>
      <c r="N37" s="274"/>
      <c r="O37" s="274"/>
      <c r="P37" s="274"/>
      <c r="Q37" s="274"/>
      <c r="R37" s="275"/>
    </row>
    <row r="38" spans="1:18" ht="26.1" customHeight="1">
      <c r="A38" s="277"/>
      <c r="B38" s="301" t="s">
        <v>687</v>
      </c>
      <c r="C38" s="319" t="s">
        <v>680</v>
      </c>
      <c r="E38" s="299">
        <v>5.1032000000000001E-2</v>
      </c>
      <c r="F38" s="299">
        <v>5.2371752000000001E-2</v>
      </c>
      <c r="G38" s="299">
        <v>3.2031999999999998E-2</v>
      </c>
      <c r="H38" s="320">
        <v>4.2914000000000001E-2</v>
      </c>
      <c r="I38" s="320">
        <v>4.2912000000000006E-2</v>
      </c>
      <c r="J38" s="320">
        <v>3.8008E-2</v>
      </c>
      <c r="K38" s="320">
        <v>0.115008</v>
      </c>
      <c r="L38" s="274"/>
      <c r="M38" s="274"/>
      <c r="N38" s="274"/>
      <c r="O38" s="274"/>
      <c r="P38" s="274"/>
      <c r="Q38" s="274"/>
      <c r="R38" s="275"/>
    </row>
    <row r="39" spans="1:18" ht="26.1" customHeight="1">
      <c r="A39" s="277"/>
      <c r="B39" s="301" t="s">
        <v>688</v>
      </c>
      <c r="C39" s="319" t="s">
        <v>680</v>
      </c>
      <c r="D39" s="298"/>
      <c r="E39" s="299">
        <v>53.467623000000003</v>
      </c>
      <c r="F39" s="299">
        <v>38.005037078000001</v>
      </c>
      <c r="G39" s="299">
        <v>37.971931177999998</v>
      </c>
      <c r="H39" s="299">
        <v>45.265000178000001</v>
      </c>
      <c r="I39" s="299">
        <v>103.55692456857204</v>
      </c>
      <c r="J39" s="299">
        <v>46.506459000000007</v>
      </c>
      <c r="K39" s="299">
        <v>46.406459000000005</v>
      </c>
      <c r="L39" s="274"/>
      <c r="M39" s="274"/>
      <c r="N39" s="274"/>
      <c r="O39" s="274"/>
      <c r="P39" s="274"/>
      <c r="Q39" s="274"/>
      <c r="R39" s="275"/>
    </row>
    <row r="40" spans="1:18" ht="26.1" customHeight="1">
      <c r="A40" s="277"/>
      <c r="B40" s="301" t="s">
        <v>689</v>
      </c>
      <c r="C40" s="319" t="s">
        <v>680</v>
      </c>
      <c r="D40" s="298"/>
      <c r="E40" s="299">
        <v>13.718005999999999</v>
      </c>
      <c r="F40" s="299">
        <v>13.718005999999999</v>
      </c>
      <c r="G40" s="299">
        <v>13.634000599999998</v>
      </c>
      <c r="H40" s="299">
        <v>13.189876275929699</v>
      </c>
      <c r="I40" s="299">
        <v>13.798163095084533</v>
      </c>
      <c r="J40" s="299">
        <v>13.4971</v>
      </c>
      <c r="K40" s="299">
        <v>13.387</v>
      </c>
      <c r="L40" s="274"/>
      <c r="M40" s="274"/>
      <c r="N40" s="274"/>
      <c r="O40" s="274"/>
      <c r="P40" s="274"/>
      <c r="Q40" s="274"/>
      <c r="R40" s="275"/>
    </row>
    <row r="41" spans="1:18" ht="26.1" customHeight="1">
      <c r="A41" s="277"/>
      <c r="B41" s="301" t="s">
        <v>690</v>
      </c>
      <c r="C41" s="319" t="s">
        <v>680</v>
      </c>
      <c r="D41" s="298"/>
      <c r="E41" s="299">
        <v>198941.64450699999</v>
      </c>
      <c r="F41" s="299">
        <v>194490.85499940001</v>
      </c>
      <c r="G41" s="299">
        <v>217753.24256899999</v>
      </c>
      <c r="H41" s="299">
        <v>184773.67981370501</v>
      </c>
      <c r="I41" s="299">
        <v>209197.71272616443</v>
      </c>
      <c r="J41" s="299">
        <v>198220.78747699998</v>
      </c>
      <c r="K41" s="299">
        <v>212849.611171</v>
      </c>
      <c r="L41" s="274"/>
      <c r="M41" s="274"/>
      <c r="N41" s="274"/>
      <c r="O41" s="274"/>
      <c r="P41" s="274"/>
      <c r="Q41" s="274"/>
      <c r="R41" s="275"/>
    </row>
    <row r="42" spans="1:18" ht="26.1" customHeight="1">
      <c r="A42" s="277"/>
      <c r="B42" s="301" t="s">
        <v>691</v>
      </c>
      <c r="C42" s="319" t="s">
        <v>680</v>
      </c>
      <c r="D42" s="298"/>
      <c r="E42" s="299">
        <v>151147.32662099999</v>
      </c>
      <c r="F42" s="299">
        <v>151873.969461</v>
      </c>
      <c r="G42" s="299">
        <v>152031.31445100001</v>
      </c>
      <c r="H42" s="299">
        <v>138925.323040705</v>
      </c>
      <c r="I42" s="299">
        <v>142909</v>
      </c>
      <c r="J42" s="299">
        <v>127645.00877799999</v>
      </c>
      <c r="K42" s="299">
        <v>136706.42737799999</v>
      </c>
      <c r="L42" s="274"/>
      <c r="M42" s="274"/>
      <c r="N42" s="274"/>
      <c r="O42" s="274"/>
      <c r="P42" s="274"/>
      <c r="Q42" s="274"/>
      <c r="R42" s="275"/>
    </row>
    <row r="43" spans="1:18" ht="26.1" customHeight="1">
      <c r="A43" s="241"/>
      <c r="B43" s="301" t="s">
        <v>692</v>
      </c>
      <c r="C43" s="319" t="s">
        <v>680</v>
      </c>
      <c r="D43" s="298"/>
      <c r="E43" s="299">
        <v>47794.317885999997</v>
      </c>
      <c r="F43" s="299">
        <v>42616.885538399998</v>
      </c>
      <c r="G43" s="299">
        <v>65721.928117999996</v>
      </c>
      <c r="H43" s="299">
        <v>45848.356773</v>
      </c>
      <c r="I43" s="299">
        <v>56026.840067755213</v>
      </c>
      <c r="J43" s="299">
        <v>70575.778699000002</v>
      </c>
      <c r="K43" s="299">
        <v>76143.183793000018</v>
      </c>
      <c r="L43" s="274"/>
      <c r="M43" s="274"/>
      <c r="N43" s="274"/>
      <c r="O43" s="274"/>
      <c r="P43" s="274"/>
      <c r="Q43" s="274"/>
      <c r="R43" s="275"/>
    </row>
    <row r="44" spans="1:18" ht="30" customHeight="1">
      <c r="A44" s="277"/>
      <c r="B44" s="315" t="s">
        <v>17</v>
      </c>
      <c r="C44" s="303"/>
      <c r="D44" s="298"/>
      <c r="E44" s="299"/>
      <c r="F44" s="300"/>
      <c r="G44" s="300"/>
      <c r="H44" s="300"/>
      <c r="I44" s="299"/>
      <c r="L44" s="274"/>
      <c r="M44" s="274"/>
      <c r="N44" s="274"/>
      <c r="O44" s="274"/>
      <c r="P44" s="274"/>
      <c r="Q44" s="274"/>
      <c r="R44" s="275"/>
    </row>
    <row r="45" spans="1:18" s="323" customFormat="1" ht="26.1" customHeight="1">
      <c r="A45" s="321"/>
      <c r="B45" s="304" t="s">
        <v>506</v>
      </c>
      <c r="C45" s="305" t="s">
        <v>680</v>
      </c>
      <c r="D45" s="318"/>
      <c r="E45" s="293">
        <v>199281.82944501773</v>
      </c>
      <c r="F45" s="293">
        <v>198175.1967698005</v>
      </c>
      <c r="G45" s="293">
        <v>196999.73606166104</v>
      </c>
      <c r="H45" s="293">
        <v>177429.68545631468</v>
      </c>
      <c r="I45" s="293">
        <v>176868.30402221618</v>
      </c>
      <c r="J45" s="293">
        <v>157061.52300000002</v>
      </c>
      <c r="K45" s="293">
        <v>166662.492</v>
      </c>
      <c r="L45" s="280"/>
      <c r="M45" s="280"/>
      <c r="N45" s="280"/>
      <c r="O45" s="280"/>
      <c r="P45" s="280"/>
      <c r="Q45" s="280"/>
      <c r="R45" s="322"/>
    </row>
    <row r="46" spans="1:18" ht="26.1" customHeight="1">
      <c r="A46" s="277"/>
      <c r="B46" s="301" t="s">
        <v>681</v>
      </c>
      <c r="C46" s="319" t="s">
        <v>680</v>
      </c>
      <c r="D46" s="298"/>
      <c r="E46" s="299">
        <v>13972.53</v>
      </c>
      <c r="F46" s="299">
        <v>13726.458387000001</v>
      </c>
      <c r="G46" s="299">
        <v>13726.459000000001</v>
      </c>
      <c r="H46" s="299">
        <v>16334.814</v>
      </c>
      <c r="I46" s="299">
        <v>15709</v>
      </c>
      <c r="J46" s="299">
        <v>14046</v>
      </c>
      <c r="K46" s="299">
        <v>14203</v>
      </c>
      <c r="L46" s="274"/>
      <c r="M46" s="274"/>
      <c r="N46" s="274"/>
      <c r="O46" s="274"/>
      <c r="P46" s="274"/>
      <c r="Q46" s="274"/>
      <c r="R46" s="275"/>
    </row>
    <row r="47" spans="1:18" ht="26.1" customHeight="1">
      <c r="A47" s="277"/>
      <c r="B47" s="301" t="s">
        <v>682</v>
      </c>
      <c r="C47" s="319" t="s">
        <v>680</v>
      </c>
      <c r="D47" s="298"/>
      <c r="E47" s="299">
        <v>9369.5660000000007</v>
      </c>
      <c r="F47" s="299">
        <v>9549.6019390000001</v>
      </c>
      <c r="G47" s="299">
        <v>9549.5557939999999</v>
      </c>
      <c r="H47" s="299">
        <v>5645.5218389096499</v>
      </c>
      <c r="I47" s="299">
        <v>5371.2607269367827</v>
      </c>
      <c r="J47" s="299">
        <v>3744</v>
      </c>
      <c r="K47" s="299">
        <v>3948</v>
      </c>
      <c r="L47" s="274"/>
      <c r="M47" s="274"/>
      <c r="N47" s="274"/>
      <c r="O47" s="274"/>
      <c r="P47" s="274"/>
      <c r="Q47" s="274"/>
      <c r="R47" s="275"/>
    </row>
    <row r="48" spans="1:18" ht="26.1" customHeight="1">
      <c r="A48" s="277"/>
      <c r="B48" s="301" t="s">
        <v>683</v>
      </c>
      <c r="C48" s="319" t="s">
        <v>680</v>
      </c>
      <c r="D48" s="298"/>
      <c r="E48" s="299">
        <v>23016.291000000001</v>
      </c>
      <c r="F48" s="299">
        <v>22013.700719308832</v>
      </c>
      <c r="G48" s="299">
        <v>20852.636505134604</v>
      </c>
      <c r="H48" s="299">
        <v>15955.21430731779</v>
      </c>
      <c r="I48" s="299">
        <v>14652.142151916389</v>
      </c>
      <c r="J48" s="299">
        <v>11455</v>
      </c>
      <c r="K48" s="299">
        <v>11413</v>
      </c>
      <c r="L48" s="274"/>
      <c r="M48" s="274"/>
      <c r="N48" s="274"/>
      <c r="O48" s="274"/>
      <c r="P48" s="274"/>
      <c r="Q48" s="274"/>
      <c r="R48" s="275"/>
    </row>
    <row r="49" spans="1:18" ht="26.1" customHeight="1">
      <c r="A49" s="277"/>
      <c r="B49" s="301" t="s">
        <v>684</v>
      </c>
      <c r="C49" s="319" t="s">
        <v>680</v>
      </c>
      <c r="D49" s="298"/>
      <c r="E49" s="299">
        <v>1487.2360000000001</v>
      </c>
      <c r="F49" s="299">
        <v>1550.059</v>
      </c>
      <c r="G49" s="299">
        <v>1488.9535105264499</v>
      </c>
      <c r="H49" s="299">
        <v>1377.7139999999999</v>
      </c>
      <c r="I49" s="299">
        <v>1512.3481749599305</v>
      </c>
      <c r="J49" s="299">
        <v>1425.2</v>
      </c>
      <c r="K49" s="299">
        <v>1401</v>
      </c>
      <c r="L49" s="274"/>
      <c r="M49" s="274"/>
      <c r="N49" s="274"/>
      <c r="O49" s="274"/>
      <c r="P49" s="274"/>
      <c r="Q49" s="274"/>
      <c r="R49" s="275"/>
    </row>
    <row r="50" spans="1:18" ht="26.1" customHeight="1">
      <c r="A50" s="277"/>
      <c r="B50" s="301" t="s">
        <v>685</v>
      </c>
      <c r="C50" s="319" t="s">
        <v>680</v>
      </c>
      <c r="D50" s="298"/>
      <c r="E50" s="299">
        <v>199.76844501772956</v>
      </c>
      <c r="F50" s="299">
        <v>201.62872449167003</v>
      </c>
      <c r="G50" s="299">
        <v>187.83342999999999</v>
      </c>
      <c r="H50" s="299">
        <v>133.87171438223871</v>
      </c>
      <c r="I50" s="299">
        <v>138.0480409388866</v>
      </c>
      <c r="J50" s="299">
        <v>113.22300000000001</v>
      </c>
      <c r="K50" s="299">
        <v>109.492</v>
      </c>
      <c r="L50" s="274"/>
      <c r="M50" s="274"/>
      <c r="N50" s="274"/>
      <c r="O50" s="274"/>
      <c r="P50" s="274"/>
      <c r="Q50" s="274"/>
      <c r="R50" s="275"/>
    </row>
    <row r="51" spans="1:18" ht="26.1" customHeight="1">
      <c r="A51" s="277"/>
      <c r="B51" s="301" t="s">
        <v>686</v>
      </c>
      <c r="C51" s="319" t="s">
        <v>680</v>
      </c>
      <c r="D51" s="298"/>
      <c r="E51" s="299">
        <v>148.66044501772956</v>
      </c>
      <c r="F51" s="299">
        <v>150.51834883967001</v>
      </c>
      <c r="G51" s="299">
        <v>136.73349999999999</v>
      </c>
      <c r="H51" s="299">
        <v>75.984932706308996</v>
      </c>
      <c r="I51" s="299">
        <v>75.057108275230036</v>
      </c>
      <c r="J51" s="299">
        <v>53.9</v>
      </c>
      <c r="K51" s="320">
        <v>50.59</v>
      </c>
      <c r="L51" s="274"/>
      <c r="M51" s="274"/>
      <c r="N51" s="274"/>
      <c r="O51" s="274"/>
      <c r="P51" s="274"/>
      <c r="Q51" s="274"/>
      <c r="R51" s="275"/>
    </row>
    <row r="52" spans="1:18" ht="26.1" customHeight="1">
      <c r="A52" s="277"/>
      <c r="B52" s="301" t="s">
        <v>687</v>
      </c>
      <c r="C52" s="319" t="s">
        <v>680</v>
      </c>
      <c r="D52" s="298"/>
      <c r="E52" s="299">
        <v>2.9000000000000001E-2</v>
      </c>
      <c r="F52" s="299">
        <v>3.0339752000000001E-2</v>
      </c>
      <c r="G52" s="299">
        <v>0.03</v>
      </c>
      <c r="H52" s="320">
        <v>2.2905999999999999E-2</v>
      </c>
      <c r="I52" s="320">
        <v>2.2904000000000004E-2</v>
      </c>
      <c r="J52" s="320">
        <v>2.3E-2</v>
      </c>
      <c r="K52" s="320">
        <v>2.1999999999999999E-2</v>
      </c>
      <c r="L52" s="274"/>
      <c r="M52" s="274"/>
      <c r="N52" s="274"/>
      <c r="O52" s="274"/>
      <c r="P52" s="274"/>
      <c r="Q52" s="274"/>
      <c r="R52" s="275"/>
    </row>
    <row r="53" spans="1:18" ht="26.1" customHeight="1">
      <c r="A53" s="277"/>
      <c r="B53" s="301" t="s">
        <v>688</v>
      </c>
      <c r="C53" s="319" t="s">
        <v>680</v>
      </c>
      <c r="D53" s="298"/>
      <c r="E53" s="299">
        <v>37.445999999999998</v>
      </c>
      <c r="F53" s="299">
        <v>37.447035900000003</v>
      </c>
      <c r="G53" s="299">
        <v>37.436929999999997</v>
      </c>
      <c r="H53" s="299">
        <v>44.675000000000004</v>
      </c>
      <c r="I53" s="299">
        <v>49.252365568572046</v>
      </c>
      <c r="J53" s="299">
        <v>45.9</v>
      </c>
      <c r="K53" s="299">
        <v>45.83</v>
      </c>
      <c r="L53" s="274"/>
      <c r="M53" s="274"/>
      <c r="N53" s="274"/>
      <c r="O53" s="274"/>
      <c r="P53" s="274"/>
      <c r="Q53" s="274"/>
      <c r="R53" s="275"/>
    </row>
    <row r="54" spans="1:18" ht="26.1" customHeight="1">
      <c r="A54" s="277"/>
      <c r="B54" s="301" t="s">
        <v>689</v>
      </c>
      <c r="C54" s="319" t="s">
        <v>680</v>
      </c>
      <c r="D54" s="298"/>
      <c r="E54" s="299">
        <v>13.632999999999999</v>
      </c>
      <c r="F54" s="299">
        <v>13.632999999999999</v>
      </c>
      <c r="G54" s="299">
        <v>13.632999999999999</v>
      </c>
      <c r="H54" s="299">
        <v>13.188875675929699</v>
      </c>
      <c r="I54" s="299">
        <v>13.715663095084533</v>
      </c>
      <c r="J54" s="299">
        <v>13.4</v>
      </c>
      <c r="K54" s="299">
        <v>13.05</v>
      </c>
      <c r="L54" s="274"/>
      <c r="M54" s="274"/>
      <c r="N54" s="274"/>
      <c r="O54" s="274"/>
      <c r="P54" s="274"/>
      <c r="Q54" s="274"/>
      <c r="R54" s="275"/>
    </row>
    <row r="55" spans="1:18" ht="26.1" customHeight="1">
      <c r="A55" s="277"/>
      <c r="B55" s="301" t="s">
        <v>690</v>
      </c>
      <c r="C55" s="319" t="s">
        <v>680</v>
      </c>
      <c r="D55" s="298"/>
      <c r="E55" s="299">
        <v>151236.43799999999</v>
      </c>
      <c r="F55" s="299">
        <v>151133.74800000002</v>
      </c>
      <c r="G55" s="299">
        <v>151194.29782199999</v>
      </c>
      <c r="H55" s="299">
        <v>137982.549595705</v>
      </c>
      <c r="I55" s="299">
        <v>139485.50492746421</v>
      </c>
      <c r="J55" s="299">
        <v>126278.1</v>
      </c>
      <c r="K55" s="299">
        <v>135588</v>
      </c>
      <c r="L55" s="274"/>
      <c r="M55" s="274"/>
      <c r="N55" s="274"/>
      <c r="O55" s="274"/>
      <c r="P55" s="274"/>
      <c r="Q55" s="274"/>
      <c r="R55" s="275"/>
    </row>
    <row r="56" spans="1:18" ht="26.1" customHeight="1">
      <c r="A56" s="277"/>
      <c r="B56" s="301" t="s">
        <v>691</v>
      </c>
      <c r="C56" s="319" t="s">
        <v>680</v>
      </c>
      <c r="D56" s="298"/>
      <c r="E56" s="299">
        <v>150347.34099999999</v>
      </c>
      <c r="F56" s="299">
        <v>150305.74600000001</v>
      </c>
      <c r="G56" s="299">
        <v>150305.21049</v>
      </c>
      <c r="H56" s="299">
        <v>137324.27059570499</v>
      </c>
      <c r="I56" s="299">
        <v>138943.73038040899</v>
      </c>
      <c r="J56" s="299">
        <v>125872</v>
      </c>
      <c r="K56" s="299">
        <v>135146</v>
      </c>
      <c r="L56" s="274"/>
      <c r="M56" s="274"/>
      <c r="N56" s="274"/>
      <c r="O56" s="274"/>
      <c r="P56" s="274"/>
      <c r="Q56" s="274"/>
      <c r="R56" s="275"/>
    </row>
    <row r="57" spans="1:18" ht="26.1" customHeight="1">
      <c r="A57" s="277"/>
      <c r="B57" s="301" t="s">
        <v>692</v>
      </c>
      <c r="C57" s="319" t="s">
        <v>680</v>
      </c>
      <c r="D57" s="298"/>
      <c r="E57" s="299">
        <v>889.09699999999998</v>
      </c>
      <c r="F57" s="299">
        <v>828.00199999999995</v>
      </c>
      <c r="G57" s="299">
        <v>889.08733199999995</v>
      </c>
      <c r="H57" s="299">
        <v>658.279</v>
      </c>
      <c r="I57" s="299">
        <v>541.77454705521552</v>
      </c>
      <c r="J57" s="299">
        <v>406.1</v>
      </c>
      <c r="K57" s="299">
        <v>442</v>
      </c>
      <c r="L57" s="274"/>
      <c r="M57" s="274"/>
      <c r="N57" s="274"/>
      <c r="O57" s="274"/>
      <c r="P57" s="274"/>
      <c r="Q57" s="274"/>
      <c r="R57" s="275"/>
    </row>
    <row r="58" spans="1:18" s="323" customFormat="1" ht="26.1" customHeight="1">
      <c r="A58" s="321"/>
      <c r="B58" s="291" t="s">
        <v>509</v>
      </c>
      <c r="C58" s="305" t="s">
        <v>680</v>
      </c>
      <c r="D58" s="292"/>
      <c r="E58" s="293">
        <f>E59+E60</f>
        <v>0.64100000000000001</v>
      </c>
      <c r="F58" s="424">
        <f t="shared" ref="F58:H58" si="1">F59+F60</f>
        <v>0.64149999999999996</v>
      </c>
      <c r="G58" s="424">
        <f t="shared" si="1"/>
        <v>0.63100000000000001</v>
      </c>
      <c r="H58" s="424">
        <f t="shared" si="1"/>
        <v>0.49299999999999999</v>
      </c>
      <c r="I58" s="293">
        <f t="shared" ref="I58" si="2">I59+I60</f>
        <v>0.44350000000000001</v>
      </c>
      <c r="J58" s="293">
        <f>J59+J60</f>
        <v>0.40699999999999997</v>
      </c>
      <c r="K58" s="293">
        <f>K59+K60</f>
        <v>0.46</v>
      </c>
      <c r="L58" s="280"/>
      <c r="M58" s="280"/>
      <c r="N58" s="280"/>
      <c r="O58" s="280"/>
      <c r="P58" s="280"/>
      <c r="Q58" s="280"/>
      <c r="R58" s="322"/>
    </row>
    <row r="59" spans="1:18" ht="26.1" customHeight="1">
      <c r="A59" s="277"/>
      <c r="B59" s="301" t="s">
        <v>693</v>
      </c>
      <c r="C59" s="319" t="s">
        <v>680</v>
      </c>
      <c r="D59" s="298"/>
      <c r="E59" s="320">
        <v>0.13100000000000001</v>
      </c>
      <c r="F59" s="411">
        <v>0.13150000000000001</v>
      </c>
      <c r="G59" s="411">
        <v>0.121</v>
      </c>
      <c r="H59" s="411">
        <v>8.5000000000000006E-2</v>
      </c>
      <c r="I59" s="320">
        <v>9.4500000000000001E-2</v>
      </c>
      <c r="J59" s="320">
        <v>6.3E-2</v>
      </c>
      <c r="K59" s="320">
        <v>6.0999999999999999E-2</v>
      </c>
      <c r="L59" s="274"/>
      <c r="M59" s="274"/>
      <c r="N59" s="274"/>
      <c r="O59" s="274"/>
      <c r="P59" s="274"/>
      <c r="Q59" s="274"/>
      <c r="R59" s="275"/>
    </row>
    <row r="60" spans="1:18" ht="26.1" customHeight="1">
      <c r="A60" s="277"/>
      <c r="B60" s="301" t="s">
        <v>694</v>
      </c>
      <c r="C60" s="319" t="s">
        <v>680</v>
      </c>
      <c r="D60" s="298"/>
      <c r="E60" s="320">
        <v>0.51</v>
      </c>
      <c r="F60" s="411">
        <v>0.51</v>
      </c>
      <c r="G60" s="411">
        <v>0.51</v>
      </c>
      <c r="H60" s="411">
        <v>0.40799999999999997</v>
      </c>
      <c r="I60" s="320">
        <v>0.34899999999999998</v>
      </c>
      <c r="J60" s="320">
        <v>0.34399999999999997</v>
      </c>
      <c r="K60" s="320">
        <v>0.39900000000000002</v>
      </c>
      <c r="L60" s="274"/>
      <c r="M60" s="274"/>
      <c r="N60" s="274"/>
      <c r="O60" s="274"/>
      <c r="P60" s="274"/>
      <c r="Q60" s="274"/>
      <c r="R60" s="275"/>
    </row>
    <row r="61" spans="1:18" ht="26.1" customHeight="1">
      <c r="A61" s="277"/>
      <c r="B61" s="294" t="s">
        <v>695</v>
      </c>
      <c r="C61" s="305" t="s">
        <v>696</v>
      </c>
      <c r="D61" s="292" t="s">
        <v>20</v>
      </c>
      <c r="E61" s="306">
        <v>15.495869849341819</v>
      </c>
      <c r="F61" s="306">
        <v>15.648442758459099</v>
      </c>
      <c r="G61" s="306">
        <v>15.807105629607101</v>
      </c>
      <c r="H61" s="306">
        <v>15.3294834488283</v>
      </c>
      <c r="I61" s="293">
        <v>13.320318431931026</v>
      </c>
      <c r="J61" s="293">
        <v>14.550243153271884</v>
      </c>
      <c r="K61" s="293">
        <v>13.222223570922809</v>
      </c>
      <c r="L61" s="274"/>
      <c r="M61" s="274"/>
      <c r="N61" s="274"/>
      <c r="O61" s="274"/>
      <c r="P61" s="274"/>
      <c r="Q61" s="274"/>
      <c r="R61" s="275"/>
    </row>
    <row r="62" spans="1:18" ht="26.1" customHeight="1">
      <c r="A62" s="277"/>
      <c r="B62" s="294" t="s">
        <v>697</v>
      </c>
      <c r="C62" s="305" t="s">
        <v>696</v>
      </c>
      <c r="D62" s="292" t="s">
        <v>20</v>
      </c>
      <c r="E62" s="306">
        <v>0.11564534285658078</v>
      </c>
      <c r="F62" s="306">
        <v>0.12239679815846419</v>
      </c>
      <c r="G62" s="306">
        <v>0.11947247128911852</v>
      </c>
      <c r="H62" s="306">
        <v>0.11903105541121412</v>
      </c>
      <c r="I62" s="306">
        <v>0.11389807451246681</v>
      </c>
      <c r="J62" s="293">
        <v>0.13203110568361859</v>
      </c>
      <c r="K62" s="293">
        <v>0.11114879539220411</v>
      </c>
      <c r="L62" s="274"/>
      <c r="M62" s="274"/>
      <c r="N62" s="274"/>
      <c r="O62" s="274"/>
      <c r="P62" s="274"/>
      <c r="Q62" s="274"/>
      <c r="R62" s="275"/>
    </row>
    <row r="63" spans="1:18" ht="26.1" customHeight="1">
      <c r="A63" s="277"/>
      <c r="B63" s="294" t="s">
        <v>698</v>
      </c>
      <c r="C63" s="305" t="s">
        <v>696</v>
      </c>
      <c r="D63" s="292" t="s">
        <v>20</v>
      </c>
      <c r="E63" s="306">
        <v>1.0864839355851128</v>
      </c>
      <c r="F63" s="306">
        <v>1.0838778115053667</v>
      </c>
      <c r="G63" s="306">
        <v>1.1014003910699204</v>
      </c>
      <c r="H63" s="306">
        <v>1.4112872122703815</v>
      </c>
      <c r="I63" s="306">
        <v>1.1830773377061445</v>
      </c>
      <c r="J63" s="306">
        <v>1.3012271333371501</v>
      </c>
      <c r="K63" s="293">
        <v>1.1267996723450928</v>
      </c>
      <c r="L63" s="274"/>
      <c r="M63" s="274"/>
      <c r="N63" s="274"/>
      <c r="O63" s="274"/>
      <c r="P63" s="274"/>
      <c r="Q63" s="274"/>
      <c r="R63" s="275"/>
    </row>
    <row r="64" spans="1:18" ht="26.1" customHeight="1">
      <c r="A64" s="277"/>
      <c r="B64" s="294" t="s">
        <v>699</v>
      </c>
      <c r="C64" s="305" t="s">
        <v>696</v>
      </c>
      <c r="D64" s="292" t="s">
        <v>20</v>
      </c>
      <c r="E64" s="306">
        <v>0.72856404261822749</v>
      </c>
      <c r="F64" s="306">
        <v>0.75406207184465956</v>
      </c>
      <c r="G64" s="306">
        <v>0.76624892742225958</v>
      </c>
      <c r="H64" s="306">
        <v>0.48775901444891606</v>
      </c>
      <c r="I64" s="306">
        <v>0.40452077413902476</v>
      </c>
      <c r="J64" s="306">
        <v>0.34684567757470386</v>
      </c>
      <c r="K64" s="293">
        <v>0.31321587737931611</v>
      </c>
      <c r="L64" s="274"/>
      <c r="M64" s="274"/>
      <c r="N64" s="274"/>
      <c r="O64" s="274"/>
      <c r="P64" s="274"/>
      <c r="Q64" s="274"/>
      <c r="R64" s="275"/>
    </row>
    <row r="65" spans="1:18" ht="26.1" customHeight="1">
      <c r="A65" s="277"/>
      <c r="B65" s="294" t="s">
        <v>700</v>
      </c>
      <c r="C65" s="305" t="s">
        <v>696</v>
      </c>
      <c r="D65" s="292" t="s">
        <v>20</v>
      </c>
      <c r="E65" s="306">
        <v>1.7897138476891592</v>
      </c>
      <c r="F65" s="306">
        <v>1.7382605976044014</v>
      </c>
      <c r="G65" s="306">
        <v>1.6731993299651533</v>
      </c>
      <c r="H65" s="306">
        <v>1.3784907450400736</v>
      </c>
      <c r="I65" s="306">
        <v>1.103483183447783</v>
      </c>
      <c r="J65" s="306">
        <v>1.0611958431138442</v>
      </c>
      <c r="K65" s="293">
        <v>0.90545410550408678</v>
      </c>
      <c r="L65" s="274"/>
      <c r="M65" s="274"/>
      <c r="N65" s="274"/>
      <c r="O65" s="274"/>
      <c r="P65" s="274"/>
      <c r="Q65" s="274"/>
      <c r="R65" s="275"/>
    </row>
    <row r="66" spans="1:18" ht="26.1" customHeight="1">
      <c r="A66" s="277"/>
      <c r="B66" s="324"/>
      <c r="C66" s="303"/>
      <c r="D66" s="298"/>
      <c r="E66" s="325"/>
      <c r="F66" s="325"/>
      <c r="G66" s="325"/>
      <c r="H66" s="325"/>
      <c r="I66" s="325"/>
      <c r="J66" s="299"/>
      <c r="K66" s="299"/>
      <c r="L66" s="274"/>
      <c r="M66" s="274"/>
      <c r="N66" s="274"/>
      <c r="O66" s="274"/>
      <c r="P66" s="274"/>
      <c r="Q66" s="274"/>
      <c r="R66" s="275"/>
    </row>
    <row r="67" spans="1:18" ht="30" customHeight="1">
      <c r="A67" s="277"/>
      <c r="B67" s="286" t="s">
        <v>701</v>
      </c>
      <c r="C67" s="281"/>
      <c r="D67" s="282"/>
      <c r="E67" s="281"/>
      <c r="F67" s="281"/>
      <c r="G67" s="281"/>
      <c r="H67" s="281"/>
      <c r="I67" s="281"/>
      <c r="J67" s="281"/>
      <c r="K67" s="281"/>
      <c r="L67" s="274"/>
      <c r="M67" s="274"/>
      <c r="N67" s="274"/>
      <c r="O67" s="274"/>
      <c r="P67" s="274"/>
      <c r="Q67" s="274"/>
      <c r="R67" s="275"/>
    </row>
    <row r="68" spans="1:18" ht="30" customHeight="1">
      <c r="A68" s="277"/>
      <c r="B68" s="287" t="s">
        <v>9</v>
      </c>
      <c r="C68" s="288"/>
      <c r="D68" s="289" t="s">
        <v>12</v>
      </c>
      <c r="E68" s="288"/>
      <c r="F68" s="288"/>
      <c r="G68" s="288"/>
      <c r="H68" s="288"/>
      <c r="I68" s="288"/>
      <c r="J68" s="299"/>
      <c r="K68" s="299"/>
      <c r="L68" s="274"/>
      <c r="M68" s="274"/>
      <c r="N68" s="274"/>
      <c r="O68" s="274"/>
      <c r="P68" s="274"/>
      <c r="Q68" s="274"/>
      <c r="R68" s="275"/>
    </row>
    <row r="69" spans="1:18" s="326" customFormat="1" ht="26.1" customHeight="1">
      <c r="B69" s="308" t="s">
        <v>702</v>
      </c>
      <c r="P69" s="310"/>
      <c r="Q69" s="310"/>
      <c r="R69" s="310"/>
    </row>
    <row r="70" spans="1:18" ht="33.950000000000003" customHeight="1">
      <c r="A70" s="277"/>
      <c r="B70" s="294" t="s">
        <v>603</v>
      </c>
      <c r="C70" s="305" t="s">
        <v>703</v>
      </c>
      <c r="D70" s="327" t="s">
        <v>23</v>
      </c>
      <c r="E70" s="302" t="s">
        <v>11</v>
      </c>
      <c r="F70" s="302" t="s">
        <v>11</v>
      </c>
      <c r="G70" s="302" t="s">
        <v>11</v>
      </c>
      <c r="H70" s="302" t="s">
        <v>11</v>
      </c>
      <c r="I70" s="302" t="s">
        <v>11</v>
      </c>
      <c r="J70" s="293">
        <v>23957.476226499999</v>
      </c>
      <c r="K70" s="293">
        <v>26751.696927999998</v>
      </c>
      <c r="L70" s="274"/>
      <c r="M70" s="274"/>
      <c r="N70" s="274"/>
      <c r="O70" s="274"/>
      <c r="P70" s="274"/>
      <c r="Q70" s="274"/>
      <c r="R70" s="275"/>
    </row>
    <row r="71" spans="1:18" ht="26.1" customHeight="1">
      <c r="A71" s="277"/>
      <c r="B71" s="324" t="s">
        <v>704</v>
      </c>
      <c r="C71" s="319" t="s">
        <v>703</v>
      </c>
      <c r="D71" s="328" t="s">
        <v>23</v>
      </c>
      <c r="E71" s="303" t="s">
        <v>11</v>
      </c>
      <c r="F71" s="303" t="s">
        <v>11</v>
      </c>
      <c r="G71" s="303" t="s">
        <v>11</v>
      </c>
      <c r="H71" s="303" t="s">
        <v>11</v>
      </c>
      <c r="I71" s="303" t="s">
        <v>11</v>
      </c>
      <c r="J71" s="299">
        <v>23633.039000000001</v>
      </c>
      <c r="K71" s="299">
        <v>26428.463</v>
      </c>
      <c r="L71" s="274"/>
      <c r="M71" s="274"/>
      <c r="N71" s="274"/>
      <c r="O71" s="274"/>
      <c r="P71" s="274"/>
      <c r="Q71" s="274"/>
      <c r="R71" s="275"/>
    </row>
    <row r="72" spans="1:18" ht="26.1" customHeight="1">
      <c r="A72" s="277"/>
      <c r="B72" s="324" t="s">
        <v>705</v>
      </c>
      <c r="C72" s="319" t="s">
        <v>703</v>
      </c>
      <c r="D72" s="328" t="s">
        <v>23</v>
      </c>
      <c r="E72" s="303" t="s">
        <v>11</v>
      </c>
      <c r="F72" s="303" t="s">
        <v>11</v>
      </c>
      <c r="G72" s="303" t="s">
        <v>11</v>
      </c>
      <c r="H72" s="303" t="s">
        <v>11</v>
      </c>
      <c r="I72" s="303" t="s">
        <v>11</v>
      </c>
      <c r="J72" s="299">
        <v>23632.919000000002</v>
      </c>
      <c r="K72" s="299">
        <v>26428.463</v>
      </c>
      <c r="L72" s="274"/>
      <c r="M72" s="274"/>
      <c r="N72" s="274"/>
      <c r="O72" s="274"/>
      <c r="P72" s="274"/>
      <c r="Q72" s="274"/>
      <c r="R72" s="275"/>
    </row>
    <row r="73" spans="1:18" ht="26.1" customHeight="1">
      <c r="A73" s="277"/>
      <c r="B73" s="324" t="s">
        <v>706</v>
      </c>
      <c r="C73" s="319" t="s">
        <v>703</v>
      </c>
      <c r="D73" s="329"/>
      <c r="E73" s="303" t="s">
        <v>11</v>
      </c>
      <c r="F73" s="303" t="s">
        <v>11</v>
      </c>
      <c r="G73" s="303" t="s">
        <v>11</v>
      </c>
      <c r="H73" s="303" t="s">
        <v>11</v>
      </c>
      <c r="I73" s="303" t="s">
        <v>11</v>
      </c>
      <c r="J73" s="299">
        <v>0.12</v>
      </c>
      <c r="K73" s="299">
        <v>0</v>
      </c>
      <c r="L73" s="274"/>
      <c r="M73" s="274"/>
      <c r="N73" s="274"/>
      <c r="O73" s="274"/>
      <c r="P73" s="274"/>
      <c r="Q73" s="274"/>
      <c r="R73" s="275"/>
    </row>
    <row r="74" spans="1:18" ht="26.1" customHeight="1">
      <c r="A74" s="277"/>
      <c r="B74" s="324" t="s">
        <v>707</v>
      </c>
      <c r="C74" s="319" t="s">
        <v>703</v>
      </c>
      <c r="D74" s="274"/>
      <c r="E74" s="303" t="s">
        <v>11</v>
      </c>
      <c r="F74" s="303" t="s">
        <v>11</v>
      </c>
      <c r="G74" s="303" t="s">
        <v>11</v>
      </c>
      <c r="H74" s="303" t="s">
        <v>11</v>
      </c>
      <c r="I74" s="303" t="s">
        <v>11</v>
      </c>
      <c r="J74" s="299">
        <v>324.43722650000001</v>
      </c>
      <c r="K74" s="299">
        <v>323.23392799999999</v>
      </c>
      <c r="L74" s="274"/>
      <c r="M74" s="274"/>
      <c r="N74" s="274"/>
      <c r="O74" s="274"/>
      <c r="P74" s="274"/>
      <c r="Q74" s="274"/>
      <c r="R74" s="275"/>
    </row>
    <row r="75" spans="1:18" ht="26.1" customHeight="1">
      <c r="A75" s="277"/>
      <c r="B75" s="324" t="s">
        <v>705</v>
      </c>
      <c r="C75" s="319" t="s">
        <v>703</v>
      </c>
      <c r="D75" s="329"/>
      <c r="E75" s="303" t="s">
        <v>11</v>
      </c>
      <c r="F75" s="303" t="s">
        <v>11</v>
      </c>
      <c r="G75" s="303" t="s">
        <v>11</v>
      </c>
      <c r="H75" s="303" t="s">
        <v>11</v>
      </c>
      <c r="I75" s="303" t="s">
        <v>11</v>
      </c>
      <c r="J75" s="299">
        <v>320.327</v>
      </c>
      <c r="K75" s="299">
        <v>88.560327999999998</v>
      </c>
      <c r="L75" s="274"/>
      <c r="M75" s="274"/>
      <c r="N75" s="274"/>
      <c r="O75" s="274"/>
      <c r="P75" s="274"/>
      <c r="Q75" s="274"/>
      <c r="R75" s="275"/>
    </row>
    <row r="76" spans="1:18" ht="26.1" customHeight="1">
      <c r="A76" s="277"/>
      <c r="B76" s="324" t="s">
        <v>706</v>
      </c>
      <c r="C76" s="319" t="s">
        <v>703</v>
      </c>
      <c r="D76" s="329"/>
      <c r="E76" s="303" t="s">
        <v>11</v>
      </c>
      <c r="F76" s="303" t="s">
        <v>11</v>
      </c>
      <c r="G76" s="303" t="s">
        <v>11</v>
      </c>
      <c r="H76" s="303" t="s">
        <v>11</v>
      </c>
      <c r="I76" s="303" t="s">
        <v>11</v>
      </c>
      <c r="J76" s="299">
        <v>4.1102265000000004</v>
      </c>
      <c r="K76" s="299">
        <v>234.67360000000002</v>
      </c>
      <c r="L76" s="274"/>
      <c r="M76" s="274"/>
      <c r="N76" s="274"/>
      <c r="O76" s="274"/>
      <c r="P76" s="274"/>
      <c r="Q76" s="274"/>
      <c r="R76" s="275"/>
    </row>
    <row r="77" spans="1:18" s="323" customFormat="1" ht="26.1" customHeight="1">
      <c r="A77" s="280"/>
      <c r="B77" s="294" t="s">
        <v>605</v>
      </c>
      <c r="C77" s="305" t="s">
        <v>703</v>
      </c>
      <c r="D77" s="292" t="s">
        <v>19</v>
      </c>
      <c r="E77" s="302" t="s">
        <v>11</v>
      </c>
      <c r="F77" s="302" t="s">
        <v>11</v>
      </c>
      <c r="G77" s="302" t="s">
        <v>11</v>
      </c>
      <c r="H77" s="302" t="s">
        <v>11</v>
      </c>
      <c r="I77" s="302" t="s">
        <v>11</v>
      </c>
      <c r="J77" s="293">
        <v>0.22</v>
      </c>
      <c r="K77" s="293">
        <v>10.050000000000001</v>
      </c>
      <c r="L77" s="280"/>
      <c r="M77" s="280"/>
      <c r="N77" s="280"/>
      <c r="O77" s="280"/>
      <c r="P77" s="280"/>
      <c r="Q77" s="280"/>
      <c r="R77" s="322"/>
    </row>
    <row r="78" spans="1:18" ht="26.1" customHeight="1">
      <c r="A78" s="274"/>
      <c r="B78" s="324" t="s">
        <v>708</v>
      </c>
      <c r="C78" s="319" t="s">
        <v>703</v>
      </c>
      <c r="D78" s="329"/>
      <c r="E78" s="303" t="s">
        <v>11</v>
      </c>
      <c r="F78" s="303" t="s">
        <v>11</v>
      </c>
      <c r="G78" s="303" t="s">
        <v>11</v>
      </c>
      <c r="H78" s="303" t="s">
        <v>11</v>
      </c>
      <c r="I78" s="303" t="s">
        <v>11</v>
      </c>
      <c r="J78" s="299">
        <v>0.12</v>
      </c>
      <c r="K78" s="299">
        <v>10.050000000000001</v>
      </c>
      <c r="L78" s="274"/>
      <c r="M78" s="274"/>
      <c r="N78" s="274"/>
      <c r="O78" s="274"/>
      <c r="P78" s="274"/>
      <c r="Q78" s="274"/>
      <c r="R78" s="275"/>
    </row>
    <row r="79" spans="1:18" ht="26.1" customHeight="1">
      <c r="A79" s="274"/>
      <c r="B79" s="324" t="s">
        <v>709</v>
      </c>
      <c r="C79" s="319" t="s">
        <v>703</v>
      </c>
      <c r="D79" s="329"/>
      <c r="E79" s="303" t="s">
        <v>11</v>
      </c>
      <c r="F79" s="303" t="s">
        <v>11</v>
      </c>
      <c r="G79" s="303" t="s">
        <v>11</v>
      </c>
      <c r="H79" s="303" t="s">
        <v>11</v>
      </c>
      <c r="I79" s="303" t="s">
        <v>11</v>
      </c>
      <c r="J79" s="299">
        <v>0.1</v>
      </c>
      <c r="K79" s="299">
        <v>0</v>
      </c>
      <c r="L79" s="274"/>
      <c r="M79" s="274"/>
      <c r="N79" s="274"/>
      <c r="O79" s="274"/>
      <c r="P79" s="274"/>
      <c r="Q79" s="274"/>
      <c r="R79" s="275"/>
    </row>
    <row r="80" spans="1:18" s="330" customFormat="1" ht="26.1" customHeight="1">
      <c r="B80" s="308" t="s">
        <v>710</v>
      </c>
      <c r="P80" s="331"/>
      <c r="Q80" s="331"/>
      <c r="R80" s="331"/>
    </row>
    <row r="81" spans="1:18" ht="26.1" customHeight="1">
      <c r="A81" s="277"/>
      <c r="B81" s="294" t="s">
        <v>607</v>
      </c>
      <c r="C81" s="305" t="s">
        <v>703</v>
      </c>
      <c r="D81" s="292"/>
      <c r="E81" s="293">
        <v>27655.060954405999</v>
      </c>
      <c r="F81" s="293">
        <v>24016.452870232999</v>
      </c>
      <c r="G81" s="293">
        <v>18047.805249072</v>
      </c>
      <c r="H81" s="293">
        <v>14729.333845974999</v>
      </c>
      <c r="I81" s="293">
        <v>14474.1816564</v>
      </c>
      <c r="J81" s="424">
        <v>12352.743687</v>
      </c>
      <c r="K81" s="293">
        <v>13095.561381200001</v>
      </c>
      <c r="L81" s="274"/>
      <c r="M81" s="274"/>
      <c r="N81" s="274"/>
      <c r="O81" s="274"/>
      <c r="P81" s="274"/>
      <c r="Q81" s="274"/>
      <c r="R81" s="275"/>
    </row>
    <row r="82" spans="1:18" ht="26.1" customHeight="1">
      <c r="A82" s="277"/>
      <c r="B82" s="301" t="s">
        <v>711</v>
      </c>
      <c r="C82" s="319" t="s">
        <v>703</v>
      </c>
      <c r="D82" s="298" t="s">
        <v>267</v>
      </c>
      <c r="E82" s="299">
        <v>112.09767940599998</v>
      </c>
      <c r="F82" s="299">
        <v>112.55201423299999</v>
      </c>
      <c r="G82" s="299">
        <v>93.22159107200001</v>
      </c>
      <c r="H82" s="299">
        <v>52.676800974999999</v>
      </c>
      <c r="I82" s="299">
        <v>49.059394599999997</v>
      </c>
      <c r="J82" s="410">
        <v>48.943733000000016</v>
      </c>
      <c r="K82" s="299">
        <v>45.054435200000007</v>
      </c>
      <c r="L82" s="274"/>
      <c r="M82" s="274"/>
      <c r="N82" s="274"/>
      <c r="O82" s="274"/>
      <c r="P82" s="274"/>
      <c r="Q82" s="274"/>
      <c r="R82" s="275"/>
    </row>
    <row r="83" spans="1:18" ht="26.1" customHeight="1">
      <c r="A83" s="277"/>
      <c r="B83" s="301" t="s">
        <v>712</v>
      </c>
      <c r="C83" s="319" t="s">
        <v>703</v>
      </c>
      <c r="D83" s="298" t="s">
        <v>267</v>
      </c>
      <c r="E83" s="299">
        <v>27542.963274999998</v>
      </c>
      <c r="F83" s="299">
        <v>23903.900856</v>
      </c>
      <c r="G83" s="299">
        <v>17954.583658</v>
      </c>
      <c r="H83" s="299">
        <v>14676.657045</v>
      </c>
      <c r="I83" s="299">
        <v>14425.122261799999</v>
      </c>
      <c r="J83" s="410">
        <v>12303.799954000002</v>
      </c>
      <c r="K83" s="299">
        <v>13050.506946000001</v>
      </c>
      <c r="L83" s="274"/>
      <c r="M83" s="274"/>
      <c r="N83" s="274"/>
      <c r="O83" s="274"/>
      <c r="P83" s="274"/>
      <c r="Q83" s="274"/>
      <c r="R83" s="275"/>
    </row>
    <row r="84" spans="1:18" ht="26.1" customHeight="1">
      <c r="A84" s="277"/>
      <c r="B84" s="301" t="s">
        <v>713</v>
      </c>
      <c r="C84" s="319" t="s">
        <v>703</v>
      </c>
      <c r="D84" s="298"/>
      <c r="E84" s="299">
        <v>16545.445</v>
      </c>
      <c r="F84" s="410">
        <v>12646.61</v>
      </c>
      <c r="G84" s="299">
        <v>7320.259</v>
      </c>
      <c r="H84" s="299">
        <v>4734.4719999999998</v>
      </c>
      <c r="I84" s="299">
        <v>3441.0450000000001</v>
      </c>
      <c r="J84" s="410">
        <v>2261.1019999999999</v>
      </c>
      <c r="K84" s="299">
        <v>1986.057</v>
      </c>
      <c r="L84" s="274"/>
      <c r="M84" s="274"/>
      <c r="N84" s="274"/>
      <c r="O84" s="274"/>
      <c r="P84" s="274"/>
      <c r="Q84" s="274"/>
      <c r="R84" s="275"/>
    </row>
    <row r="85" spans="1:18" ht="26.1" customHeight="1">
      <c r="A85" s="277"/>
      <c r="B85" s="301" t="s">
        <v>714</v>
      </c>
      <c r="C85" s="319" t="s">
        <v>703</v>
      </c>
      <c r="D85" s="298"/>
      <c r="E85" s="410">
        <v>15364.987999999999</v>
      </c>
      <c r="F85" s="410">
        <v>11609.823</v>
      </c>
      <c r="G85" s="410">
        <v>6157.75</v>
      </c>
      <c r="H85" s="410">
        <v>3571.57</v>
      </c>
      <c r="I85" s="410">
        <v>2362.1849999999999</v>
      </c>
      <c r="J85" s="299">
        <v>1205.9860000000001</v>
      </c>
      <c r="K85" s="299">
        <v>939.71199999999999</v>
      </c>
      <c r="L85" s="274"/>
      <c r="M85" s="274"/>
      <c r="N85" s="274"/>
      <c r="O85" s="274"/>
      <c r="P85" s="274"/>
      <c r="Q85" s="274"/>
      <c r="R85" s="275"/>
    </row>
    <row r="86" spans="1:18" ht="26.1" customHeight="1">
      <c r="A86" s="277"/>
      <c r="B86" s="301" t="s">
        <v>715</v>
      </c>
      <c r="C86" s="319" t="s">
        <v>703</v>
      </c>
      <c r="D86" s="298"/>
      <c r="E86" s="410">
        <v>1180.4570000000001</v>
      </c>
      <c r="F86" s="410">
        <v>1036.787</v>
      </c>
      <c r="G86" s="410">
        <v>1162.509</v>
      </c>
      <c r="H86" s="410">
        <v>1162.902</v>
      </c>
      <c r="I86" s="410">
        <v>1078.8599999999999</v>
      </c>
      <c r="J86" s="299">
        <v>1055.116</v>
      </c>
      <c r="K86" s="299">
        <v>1046.345</v>
      </c>
      <c r="L86" s="274"/>
      <c r="M86" s="274"/>
      <c r="N86" s="274"/>
      <c r="O86" s="274"/>
      <c r="P86" s="274"/>
      <c r="Q86" s="274"/>
      <c r="R86" s="275"/>
    </row>
    <row r="87" spans="1:18" ht="26.1" customHeight="1">
      <c r="A87" s="277"/>
      <c r="B87" s="294" t="s">
        <v>639</v>
      </c>
      <c r="C87" s="292" t="s">
        <v>716</v>
      </c>
      <c r="D87" s="292" t="s">
        <v>20</v>
      </c>
      <c r="E87" s="306">
        <v>3.6648636303214945</v>
      </c>
      <c r="F87" s="306">
        <v>2.9238437874644507</v>
      </c>
      <c r="G87" s="306">
        <v>2.3853826657509911</v>
      </c>
      <c r="H87" s="306">
        <v>2.3032578336161063</v>
      </c>
      <c r="I87" s="293">
        <v>1.2194946209790209</v>
      </c>
      <c r="J87" s="293">
        <v>1.2103835207560341</v>
      </c>
      <c r="K87" s="293">
        <v>1.4612189293160982</v>
      </c>
      <c r="L87" s="274"/>
      <c r="M87" s="274"/>
      <c r="N87" s="274"/>
      <c r="O87" s="274"/>
      <c r="P87" s="274"/>
      <c r="Q87" s="274"/>
      <c r="R87" s="275"/>
    </row>
    <row r="88" spans="1:18" ht="33.950000000000003" customHeight="1">
      <c r="A88" s="277"/>
      <c r="B88" s="291" t="s">
        <v>717</v>
      </c>
      <c r="C88" s="305" t="s">
        <v>703</v>
      </c>
      <c r="D88" s="292"/>
      <c r="E88" s="293">
        <v>8831.1544919999997</v>
      </c>
      <c r="F88" s="293">
        <v>8520.0941350000012</v>
      </c>
      <c r="G88" s="293">
        <v>8647.777795</v>
      </c>
      <c r="H88" s="293">
        <v>8011.9091200000003</v>
      </c>
      <c r="I88" s="293">
        <v>8859</v>
      </c>
      <c r="J88" s="293">
        <v>7808.6289241000004</v>
      </c>
      <c r="K88" s="293">
        <v>8646.8639999999996</v>
      </c>
      <c r="L88" s="274"/>
      <c r="M88" s="274"/>
      <c r="N88" s="274"/>
      <c r="O88" s="274"/>
      <c r="P88" s="274"/>
      <c r="Q88" s="274"/>
      <c r="R88" s="275"/>
    </row>
    <row r="89" spans="1:18" ht="26.1" customHeight="1">
      <c r="A89" s="277"/>
      <c r="B89" s="301" t="s">
        <v>711</v>
      </c>
      <c r="C89" s="319" t="s">
        <v>703</v>
      </c>
      <c r="D89" s="298"/>
      <c r="E89" s="299">
        <v>102.594358</v>
      </c>
      <c r="F89" s="299">
        <v>102.426466</v>
      </c>
      <c r="G89" s="299">
        <v>82.129845000000003</v>
      </c>
      <c r="H89" s="299">
        <v>42.830680000000008</v>
      </c>
      <c r="I89" s="299">
        <v>40.010399999999997</v>
      </c>
      <c r="J89" s="299">
        <v>39.9024</v>
      </c>
      <c r="K89" s="299">
        <v>34.496000000000002</v>
      </c>
      <c r="L89" s="274"/>
      <c r="M89" s="274"/>
      <c r="N89" s="274"/>
      <c r="O89" s="274"/>
      <c r="P89" s="274"/>
      <c r="Q89" s="274"/>
      <c r="R89" s="275"/>
    </row>
    <row r="90" spans="1:18" ht="26.1" customHeight="1">
      <c r="A90" s="277"/>
      <c r="B90" s="301" t="s">
        <v>718</v>
      </c>
      <c r="C90" s="319" t="s">
        <v>703</v>
      </c>
      <c r="D90" s="298"/>
      <c r="E90" s="299">
        <v>8728.5601339999994</v>
      </c>
      <c r="F90" s="299">
        <v>8417.6676690000004</v>
      </c>
      <c r="G90" s="299">
        <v>8565.6479500000005</v>
      </c>
      <c r="H90" s="299">
        <v>7969.0784400000002</v>
      </c>
      <c r="I90" s="299">
        <v>8819</v>
      </c>
      <c r="J90" s="299">
        <v>7768.7265241000005</v>
      </c>
      <c r="K90" s="299">
        <v>8612.3680000000004</v>
      </c>
      <c r="L90" s="274"/>
      <c r="M90" s="274"/>
      <c r="N90" s="274"/>
      <c r="O90" s="274"/>
      <c r="P90" s="274"/>
      <c r="Q90" s="274"/>
      <c r="R90" s="275"/>
    </row>
    <row r="91" spans="1:18" ht="33.950000000000003" customHeight="1">
      <c r="A91" s="277"/>
      <c r="B91" s="291" t="s">
        <v>719</v>
      </c>
      <c r="C91" s="305" t="s">
        <v>703</v>
      </c>
      <c r="D91" s="292"/>
      <c r="E91" s="293">
        <v>129.49392530000029</v>
      </c>
      <c r="F91" s="293">
        <v>110.56916990000003</v>
      </c>
      <c r="G91" s="293">
        <v>102.98428299999935</v>
      </c>
      <c r="H91" s="293">
        <v>120.38329100000016</v>
      </c>
      <c r="I91" s="317">
        <v>141.20759870000063</v>
      </c>
      <c r="J91" s="317">
        <v>75.366958999999412</v>
      </c>
      <c r="K91" s="317">
        <v>21.685881700001282</v>
      </c>
      <c r="L91" s="274"/>
      <c r="M91" s="274"/>
      <c r="N91" s="274"/>
      <c r="O91" s="274"/>
      <c r="P91" s="274"/>
      <c r="Q91" s="274"/>
      <c r="R91" s="275"/>
    </row>
    <row r="92" spans="1:18" ht="26.1" customHeight="1">
      <c r="A92" s="277"/>
      <c r="B92" s="301" t="s">
        <v>711</v>
      </c>
      <c r="C92" s="319" t="s">
        <v>703</v>
      </c>
      <c r="D92" s="298"/>
      <c r="E92" s="299">
        <v>11.1481253</v>
      </c>
      <c r="F92" s="299">
        <v>33.258100900000002</v>
      </c>
      <c r="G92" s="299">
        <v>12.159141999999999</v>
      </c>
      <c r="H92" s="299">
        <v>12.211596999999999</v>
      </c>
      <c r="I92" s="299">
        <v>16.804822599999998</v>
      </c>
      <c r="J92" s="299">
        <v>7.209435</v>
      </c>
      <c r="K92" s="299">
        <v>2.4325885</v>
      </c>
      <c r="L92" s="274"/>
      <c r="M92" s="274"/>
      <c r="N92" s="274"/>
      <c r="O92" s="274"/>
      <c r="P92" s="274"/>
      <c r="Q92" s="274"/>
      <c r="R92" s="275"/>
    </row>
    <row r="93" spans="1:18" ht="26.1" customHeight="1">
      <c r="A93" s="277"/>
      <c r="B93" s="301" t="s">
        <v>718</v>
      </c>
      <c r="C93" s="319" t="s">
        <v>703</v>
      </c>
      <c r="D93" s="298"/>
      <c r="E93" s="299">
        <v>118.34580000000028</v>
      </c>
      <c r="F93" s="299">
        <v>77.311069000000032</v>
      </c>
      <c r="G93" s="299">
        <v>90.825140999999348</v>
      </c>
      <c r="H93" s="299">
        <v>108.17169400000016</v>
      </c>
      <c r="I93" s="299">
        <v>124.40277610000062</v>
      </c>
      <c r="J93" s="299">
        <v>68.157523999999412</v>
      </c>
      <c r="K93" s="299">
        <v>19.253293200001281</v>
      </c>
      <c r="L93" s="274"/>
      <c r="M93" s="274"/>
      <c r="N93" s="274"/>
      <c r="O93" s="274"/>
      <c r="P93" s="274"/>
      <c r="Q93" s="274"/>
      <c r="R93" s="275"/>
    </row>
    <row r="94" spans="1:18" ht="33.950000000000003" customHeight="1">
      <c r="A94" s="277"/>
      <c r="B94" s="304" t="s">
        <v>614</v>
      </c>
      <c r="C94" s="305" t="s">
        <v>703</v>
      </c>
      <c r="D94" s="292"/>
      <c r="E94" s="293">
        <v>8960.648417299999</v>
      </c>
      <c r="F94" s="293">
        <v>8630.6633048999993</v>
      </c>
      <c r="G94" s="293">
        <v>8750.7620779999997</v>
      </c>
      <c r="H94" s="293">
        <v>8132.2924110000004</v>
      </c>
      <c r="I94" s="302">
        <v>9000</v>
      </c>
      <c r="J94" s="302">
        <v>7883.9958830999994</v>
      </c>
      <c r="K94" s="302">
        <v>8668.5498817000007</v>
      </c>
      <c r="L94" s="274"/>
      <c r="M94" s="274"/>
      <c r="N94" s="274"/>
      <c r="O94" s="274"/>
      <c r="P94" s="274"/>
      <c r="Q94" s="274"/>
      <c r="R94" s="275"/>
    </row>
    <row r="95" spans="1:18" ht="26.1" customHeight="1">
      <c r="A95" s="277"/>
      <c r="B95" s="297" t="s">
        <v>711</v>
      </c>
      <c r="C95" s="319" t="s">
        <v>703</v>
      </c>
      <c r="D95" s="298"/>
      <c r="E95" s="299">
        <v>113.7424833</v>
      </c>
      <c r="F95" s="299">
        <v>135.68456689999999</v>
      </c>
      <c r="G95" s="299">
        <v>94.288987000000006</v>
      </c>
      <c r="H95" s="299">
        <v>55.042277000000006</v>
      </c>
      <c r="I95" s="299">
        <v>56.815222599999998</v>
      </c>
      <c r="J95" s="299">
        <v>47.111834999999999</v>
      </c>
      <c r="K95" s="299">
        <v>36.928588500000004</v>
      </c>
      <c r="L95" s="274"/>
      <c r="M95" s="274"/>
      <c r="N95" s="274"/>
      <c r="O95" s="274"/>
      <c r="P95" s="274"/>
      <c r="Q95" s="274"/>
      <c r="R95" s="275"/>
    </row>
    <row r="96" spans="1:18" ht="26.1" customHeight="1">
      <c r="A96" s="277"/>
      <c r="B96" s="297" t="s">
        <v>718</v>
      </c>
      <c r="C96" s="319" t="s">
        <v>703</v>
      </c>
      <c r="D96" s="298"/>
      <c r="E96" s="299">
        <v>8846.9059340000003</v>
      </c>
      <c r="F96" s="299">
        <v>8494.9787379999998</v>
      </c>
      <c r="G96" s="299">
        <v>8656.4730909999998</v>
      </c>
      <c r="H96" s="299">
        <v>8077.2501340000008</v>
      </c>
      <c r="I96" s="299">
        <v>8943</v>
      </c>
      <c r="J96" s="299">
        <v>7836.8840480999997</v>
      </c>
      <c r="K96" s="299">
        <v>8631.6212932000017</v>
      </c>
      <c r="L96" s="274"/>
      <c r="M96" s="274"/>
      <c r="N96" s="274"/>
      <c r="O96" s="274"/>
      <c r="P96" s="274"/>
      <c r="Q96" s="274"/>
      <c r="R96" s="275"/>
    </row>
    <row r="97" spans="1:18" ht="33.950000000000003" customHeight="1">
      <c r="A97" s="277"/>
      <c r="B97" s="304" t="s">
        <v>720</v>
      </c>
      <c r="C97" s="305" t="s">
        <v>18</v>
      </c>
      <c r="D97" s="292" t="s">
        <v>323</v>
      </c>
      <c r="E97" s="293">
        <v>32.233543703328202</v>
      </c>
      <c r="F97" s="293">
        <v>35.889501558941248</v>
      </c>
      <c r="G97" s="293">
        <v>47.865078331949427</v>
      </c>
      <c r="H97" s="293">
        <v>53.608280397528731</v>
      </c>
      <c r="I97" s="293">
        <v>60.024551076213427</v>
      </c>
      <c r="J97" s="293">
        <v>61.693471929280619</v>
      </c>
      <c r="K97" s="424">
        <f>0.64233136223255*100</f>
        <v>64.233136223255002</v>
      </c>
      <c r="L97" s="332"/>
      <c r="M97" s="274"/>
      <c r="N97" s="274"/>
      <c r="O97" s="274"/>
      <c r="P97" s="274"/>
      <c r="Q97" s="274"/>
      <c r="R97" s="275"/>
    </row>
    <row r="98" spans="1:18" ht="33.950000000000003" customHeight="1">
      <c r="A98" s="277"/>
      <c r="B98" s="304" t="s">
        <v>617</v>
      </c>
      <c r="C98" s="305" t="s">
        <v>703</v>
      </c>
      <c r="D98" s="292"/>
      <c r="E98" s="293">
        <v>18835.635966100002</v>
      </c>
      <c r="F98" s="293">
        <v>15413.987098999998</v>
      </c>
      <c r="G98" s="293">
        <v>9527.6445649999987</v>
      </c>
      <c r="H98" s="293">
        <v>7033.1039650000002</v>
      </c>
      <c r="I98" s="293">
        <v>5991.3906919999999</v>
      </c>
      <c r="J98" s="293">
        <v>4891.7506130000002</v>
      </c>
      <c r="K98" s="424">
        <v>4688.1468410000007</v>
      </c>
      <c r="L98" s="293"/>
      <c r="M98" s="274"/>
      <c r="N98" s="274"/>
      <c r="O98" s="274"/>
      <c r="P98" s="274"/>
      <c r="Q98" s="274"/>
      <c r="R98" s="275"/>
    </row>
    <row r="99" spans="1:18" ht="26.1" customHeight="1">
      <c r="A99" s="277"/>
      <c r="B99" s="297" t="s">
        <v>711</v>
      </c>
      <c r="C99" s="319" t="s">
        <v>703</v>
      </c>
      <c r="D99" s="292"/>
      <c r="E99" s="299">
        <v>0.19832000000000002</v>
      </c>
      <c r="F99" s="299">
        <v>0.38586900000000002</v>
      </c>
      <c r="G99" s="299">
        <v>0.47266999999999998</v>
      </c>
      <c r="H99" s="299">
        <v>0.37292000000000003</v>
      </c>
      <c r="I99" s="299">
        <v>0.29644799999999999</v>
      </c>
      <c r="J99" s="299">
        <v>2.545E-2</v>
      </c>
      <c r="K99" s="410">
        <v>0.31484899999999999</v>
      </c>
      <c r="L99" s="332"/>
      <c r="M99" s="274"/>
      <c r="N99" s="274"/>
      <c r="O99" s="274"/>
      <c r="P99" s="274"/>
      <c r="Q99" s="274"/>
      <c r="R99" s="275"/>
    </row>
    <row r="100" spans="1:18" ht="26.1" customHeight="1">
      <c r="A100" s="277"/>
      <c r="B100" s="297" t="s">
        <v>718</v>
      </c>
      <c r="C100" s="319" t="s">
        <v>703</v>
      </c>
      <c r="D100" s="292"/>
      <c r="E100" s="299">
        <v>18835.437646100003</v>
      </c>
      <c r="F100" s="299">
        <v>15413.601229999998</v>
      </c>
      <c r="G100" s="299">
        <v>9527.1718949999995</v>
      </c>
      <c r="H100" s="299">
        <v>7032.7310450000004</v>
      </c>
      <c r="I100" s="299">
        <v>5991.0942439999999</v>
      </c>
      <c r="J100" s="299">
        <v>4891.7251630000001</v>
      </c>
      <c r="K100" s="410">
        <v>4687.8319920000004</v>
      </c>
      <c r="L100" s="299"/>
      <c r="M100" s="274"/>
      <c r="N100" s="274"/>
      <c r="O100" s="274"/>
      <c r="P100" s="274"/>
      <c r="Q100" s="274"/>
      <c r="R100" s="275"/>
    </row>
    <row r="101" spans="1:18" ht="33.950000000000003" customHeight="1">
      <c r="A101" s="277"/>
      <c r="B101" s="464" t="s">
        <v>976</v>
      </c>
      <c r="C101" s="372" t="s">
        <v>703</v>
      </c>
      <c r="D101" s="354"/>
      <c r="E101" s="424" t="s">
        <v>11</v>
      </c>
      <c r="F101" s="424" t="s">
        <v>11</v>
      </c>
      <c r="G101" s="424" t="s">
        <v>11</v>
      </c>
      <c r="H101" s="424" t="s">
        <v>11</v>
      </c>
      <c r="I101" s="424">
        <v>5974.5189419999997</v>
      </c>
      <c r="J101" s="424">
        <f>4885.112841+1.27704</f>
        <v>4886.3898810000001</v>
      </c>
      <c r="K101" s="424">
        <f>4683.518412+0.09601</f>
        <v>4683.6144220000006</v>
      </c>
      <c r="L101" s="332"/>
      <c r="M101" s="274"/>
      <c r="N101" s="274"/>
      <c r="O101" s="274"/>
      <c r="P101" s="274"/>
      <c r="Q101" s="274"/>
      <c r="R101" s="275"/>
    </row>
    <row r="102" spans="1:18" ht="26.1" customHeight="1">
      <c r="A102" s="277"/>
      <c r="B102" s="465" t="s">
        <v>711</v>
      </c>
      <c r="C102" s="409" t="s">
        <v>703</v>
      </c>
      <c r="D102" s="354"/>
      <c r="E102" s="410" t="s">
        <v>11</v>
      </c>
      <c r="F102" s="410" t="s">
        <v>11</v>
      </c>
      <c r="G102" s="410" t="s">
        <v>11</v>
      </c>
      <c r="H102" s="410" t="s">
        <v>11</v>
      </c>
      <c r="I102" s="410">
        <v>0</v>
      </c>
      <c r="J102" s="410">
        <v>2.5090000000000001E-2</v>
      </c>
      <c r="K102" s="410">
        <v>2.0000000000000002E-5</v>
      </c>
      <c r="N102" s="274"/>
      <c r="O102" s="274"/>
      <c r="P102" s="274"/>
      <c r="Q102" s="274"/>
      <c r="R102" s="275"/>
    </row>
    <row r="103" spans="1:18" ht="26.1" customHeight="1">
      <c r="A103" s="277"/>
      <c r="B103" s="465" t="s">
        <v>718</v>
      </c>
      <c r="C103" s="409" t="s">
        <v>703</v>
      </c>
      <c r="D103" s="354"/>
      <c r="E103" s="410" t="s">
        <v>11</v>
      </c>
      <c r="F103" s="410" t="s">
        <v>11</v>
      </c>
      <c r="G103" s="410" t="s">
        <v>11</v>
      </c>
      <c r="H103" s="410" t="s">
        <v>11</v>
      </c>
      <c r="I103" s="410">
        <v>5974.5189419999997</v>
      </c>
      <c r="J103" s="410">
        <f>4885.112841+1.25195</f>
        <v>4886.364791</v>
      </c>
      <c r="K103" s="410">
        <f>4683.518312+0.09601</f>
        <v>4683.6143220000004</v>
      </c>
      <c r="L103" s="274"/>
      <c r="M103" s="274"/>
      <c r="N103" s="274"/>
      <c r="O103" s="274"/>
      <c r="P103" s="274"/>
      <c r="Q103" s="274"/>
      <c r="R103" s="275"/>
    </row>
    <row r="104" spans="1:18" ht="33.950000000000003" customHeight="1">
      <c r="A104" s="277"/>
      <c r="B104" s="457" t="s">
        <v>978</v>
      </c>
      <c r="C104" s="305" t="s">
        <v>703</v>
      </c>
      <c r="D104" s="292"/>
      <c r="E104" s="293">
        <v>18830.988525100001</v>
      </c>
      <c r="F104" s="293">
        <v>15409.405569999999</v>
      </c>
      <c r="G104" s="293">
        <v>9507.4861000000001</v>
      </c>
      <c r="H104" s="293">
        <v>7020.7975200000001</v>
      </c>
      <c r="I104" s="293">
        <v>5974.5189419999997</v>
      </c>
      <c r="J104" s="293">
        <v>4885.1128410000001</v>
      </c>
      <c r="K104" s="424">
        <v>4683.5184120000004</v>
      </c>
      <c r="L104" s="274"/>
      <c r="M104" s="274"/>
      <c r="N104" s="274"/>
      <c r="O104" s="274"/>
      <c r="P104" s="274"/>
      <c r="Q104" s="274"/>
      <c r="R104" s="275"/>
    </row>
    <row r="105" spans="1:18" ht="26.1" customHeight="1">
      <c r="A105" s="277"/>
      <c r="B105" s="458" t="s">
        <v>711</v>
      </c>
      <c r="C105" s="319" t="s">
        <v>703</v>
      </c>
      <c r="D105" s="298"/>
      <c r="E105" s="299">
        <v>0</v>
      </c>
      <c r="F105" s="299">
        <v>0</v>
      </c>
      <c r="G105" s="299">
        <v>0</v>
      </c>
      <c r="H105" s="299">
        <v>0</v>
      </c>
      <c r="I105" s="299">
        <v>0</v>
      </c>
      <c r="J105" s="299">
        <v>0</v>
      </c>
      <c r="K105" s="299">
        <v>1E-4</v>
      </c>
      <c r="L105" s="274"/>
      <c r="M105" s="274"/>
      <c r="N105" s="274"/>
      <c r="O105" s="274"/>
      <c r="P105" s="274"/>
      <c r="Q105" s="274"/>
      <c r="R105" s="275"/>
    </row>
    <row r="106" spans="1:18" ht="26.1" customHeight="1">
      <c r="A106" s="277"/>
      <c r="B106" s="458" t="s">
        <v>718</v>
      </c>
      <c r="C106" s="319" t="s">
        <v>703</v>
      </c>
      <c r="D106" s="298"/>
      <c r="E106" s="299">
        <v>18830.988525100001</v>
      </c>
      <c r="F106" s="299">
        <v>15409.405569999999</v>
      </c>
      <c r="G106" s="299">
        <v>9507.4861000000001</v>
      </c>
      <c r="H106" s="299">
        <v>7020.7975200000001</v>
      </c>
      <c r="I106" s="299">
        <v>5974.5189419999997</v>
      </c>
      <c r="J106" s="299">
        <v>4885.1128410000001</v>
      </c>
      <c r="K106" s="299">
        <v>4683.5183120000002</v>
      </c>
      <c r="L106" s="274"/>
      <c r="M106" s="274"/>
      <c r="N106" s="274"/>
      <c r="O106" s="274"/>
      <c r="P106" s="274"/>
      <c r="Q106" s="274"/>
      <c r="R106" s="275"/>
    </row>
    <row r="107" spans="1:18" ht="33.950000000000003" customHeight="1">
      <c r="A107" s="277"/>
      <c r="B107" s="457" t="s">
        <v>979</v>
      </c>
      <c r="C107" s="305" t="s">
        <v>703</v>
      </c>
      <c r="D107" s="292"/>
      <c r="E107" s="293" t="s">
        <v>11</v>
      </c>
      <c r="F107" s="293" t="s">
        <v>11</v>
      </c>
      <c r="G107" s="293" t="s">
        <v>11</v>
      </c>
      <c r="H107" s="293" t="s">
        <v>11</v>
      </c>
      <c r="I107" s="293" t="s">
        <v>11</v>
      </c>
      <c r="J107" s="293">
        <v>1.2770400000000002</v>
      </c>
      <c r="K107" s="293">
        <v>9.6030000000000004E-2</v>
      </c>
      <c r="L107" s="274"/>
      <c r="M107" s="274"/>
      <c r="N107" s="274"/>
      <c r="O107" s="274"/>
      <c r="P107" s="274"/>
      <c r="Q107" s="274"/>
      <c r="R107" s="275"/>
    </row>
    <row r="108" spans="1:18" ht="26.1" customHeight="1">
      <c r="A108" s="277"/>
      <c r="B108" s="459" t="s">
        <v>711</v>
      </c>
      <c r="C108" s="319" t="s">
        <v>703</v>
      </c>
      <c r="D108" s="298"/>
      <c r="E108" s="299" t="s">
        <v>11</v>
      </c>
      <c r="F108" s="299" t="s">
        <v>11</v>
      </c>
      <c r="G108" s="299" t="s">
        <v>11</v>
      </c>
      <c r="H108" s="299" t="s">
        <v>11</v>
      </c>
      <c r="I108" s="299" t="s">
        <v>11</v>
      </c>
      <c r="J108" s="299">
        <v>2.5090000000000001E-2</v>
      </c>
      <c r="K108" s="299">
        <v>2.0000000000000002E-5</v>
      </c>
      <c r="L108" s="274"/>
      <c r="M108" s="274"/>
      <c r="N108" s="274"/>
      <c r="O108" s="274"/>
      <c r="P108" s="274"/>
      <c r="Q108" s="274"/>
      <c r="R108" s="275"/>
    </row>
    <row r="109" spans="1:18" ht="26.1" customHeight="1">
      <c r="A109" s="277"/>
      <c r="B109" s="459" t="s">
        <v>718</v>
      </c>
      <c r="C109" s="319" t="s">
        <v>703</v>
      </c>
      <c r="D109" s="298"/>
      <c r="E109" s="299" t="s">
        <v>11</v>
      </c>
      <c r="F109" s="299" t="s">
        <v>11</v>
      </c>
      <c r="G109" s="299" t="s">
        <v>11</v>
      </c>
      <c r="H109" s="299" t="s">
        <v>11</v>
      </c>
      <c r="I109" s="300" t="s">
        <v>11</v>
      </c>
      <c r="J109" s="300">
        <v>1.2519500000000001</v>
      </c>
      <c r="K109" s="300">
        <v>9.6009999999999998E-2</v>
      </c>
      <c r="L109" s="274"/>
      <c r="M109" s="274"/>
      <c r="N109" s="274"/>
      <c r="O109" s="274"/>
      <c r="P109" s="274"/>
      <c r="Q109" s="274"/>
      <c r="R109" s="275"/>
    </row>
    <row r="110" spans="1:18" ht="33.950000000000003" customHeight="1">
      <c r="A110" s="277"/>
      <c r="B110" s="466" t="s">
        <v>977</v>
      </c>
      <c r="C110" s="305" t="s">
        <v>703</v>
      </c>
      <c r="D110" s="292"/>
      <c r="E110" s="293">
        <v>4.6474410000000006</v>
      </c>
      <c r="F110" s="293">
        <v>4.5815289999999997</v>
      </c>
      <c r="G110" s="293">
        <v>20.158464999999996</v>
      </c>
      <c r="H110" s="293">
        <v>12.306445000000002</v>
      </c>
      <c r="I110" s="293">
        <v>16.871750000000002</v>
      </c>
      <c r="J110" s="293">
        <v>5.3607320000000005</v>
      </c>
      <c r="K110" s="424">
        <v>4.5323989999999998</v>
      </c>
      <c r="L110" s="332"/>
      <c r="M110" s="274"/>
      <c r="N110" s="274"/>
      <c r="O110" s="274"/>
      <c r="P110" s="274"/>
      <c r="Q110" s="274"/>
      <c r="R110" s="275"/>
    </row>
    <row r="111" spans="1:18" ht="26.1" customHeight="1">
      <c r="A111" s="277"/>
      <c r="B111" s="366" t="s">
        <v>711</v>
      </c>
      <c r="C111" s="319" t="s">
        <v>703</v>
      </c>
      <c r="D111" s="298"/>
      <c r="E111" s="299">
        <v>0.19832000000000002</v>
      </c>
      <c r="F111" s="299">
        <v>0.38586900000000002</v>
      </c>
      <c r="G111" s="299">
        <v>0.47266999999999998</v>
      </c>
      <c r="H111" s="299">
        <v>0.37292000000000003</v>
      </c>
      <c r="I111" s="299">
        <v>0.29644799999999999</v>
      </c>
      <c r="J111" s="299">
        <v>3.6000000000000002E-4</v>
      </c>
      <c r="K111" s="410">
        <v>0.31472899999999998</v>
      </c>
      <c r="L111" s="274"/>
      <c r="M111" s="274"/>
      <c r="N111" s="274"/>
      <c r="O111" s="274"/>
      <c r="P111" s="274"/>
      <c r="Q111" s="274"/>
      <c r="R111" s="275"/>
    </row>
    <row r="112" spans="1:18" ht="26.1" customHeight="1">
      <c r="A112" s="277"/>
      <c r="B112" s="366" t="s">
        <v>718</v>
      </c>
      <c r="C112" s="319" t="s">
        <v>703</v>
      </c>
      <c r="D112" s="298"/>
      <c r="E112" s="299">
        <v>4.4491210000000008</v>
      </c>
      <c r="F112" s="299">
        <v>4.1956599999999993</v>
      </c>
      <c r="G112" s="299">
        <v>19.685794999999995</v>
      </c>
      <c r="H112" s="299">
        <v>11.933525000000001</v>
      </c>
      <c r="I112" s="299">
        <v>16.575302000000001</v>
      </c>
      <c r="J112" s="299">
        <v>5.3603719999999999</v>
      </c>
      <c r="K112" s="410">
        <v>4.21767</v>
      </c>
      <c r="L112" s="274"/>
      <c r="M112" s="274"/>
      <c r="N112" s="274"/>
      <c r="O112" s="274"/>
      <c r="P112" s="274"/>
      <c r="Q112" s="274"/>
      <c r="R112" s="275"/>
    </row>
    <row r="113" spans="1:18" ht="33.950000000000003" customHeight="1">
      <c r="A113" s="277"/>
      <c r="B113" s="460" t="s">
        <v>622</v>
      </c>
      <c r="C113" s="305" t="s">
        <v>703</v>
      </c>
      <c r="D113" s="292"/>
      <c r="E113" s="293">
        <v>4.6474410000000006</v>
      </c>
      <c r="F113" s="293">
        <v>4.5815289999999997</v>
      </c>
      <c r="G113" s="293">
        <v>20.158464999999996</v>
      </c>
      <c r="H113" s="293">
        <v>12.306445000000002</v>
      </c>
      <c r="I113" s="293">
        <v>16.871750000000002</v>
      </c>
      <c r="J113" s="293">
        <v>1.7687219999999999</v>
      </c>
      <c r="K113" s="424">
        <v>2.1362890000000001</v>
      </c>
      <c r="L113" s="274"/>
      <c r="M113" s="274"/>
      <c r="N113" s="274"/>
      <c r="O113" s="274"/>
      <c r="P113" s="274"/>
      <c r="Q113" s="274"/>
      <c r="R113" s="275"/>
    </row>
    <row r="114" spans="1:18" ht="26.1" customHeight="1">
      <c r="A114" s="277"/>
      <c r="B114" s="461" t="s">
        <v>711</v>
      </c>
      <c r="C114" s="319" t="s">
        <v>703</v>
      </c>
      <c r="D114" s="298"/>
      <c r="E114" s="299">
        <v>0.19832000000000002</v>
      </c>
      <c r="F114" s="299">
        <v>0.38586900000000002</v>
      </c>
      <c r="G114" s="299">
        <v>0.47266999999999998</v>
      </c>
      <c r="H114" s="299">
        <v>0.37292000000000003</v>
      </c>
      <c r="I114" s="299">
        <v>0.29644799999999999</v>
      </c>
      <c r="J114" s="299">
        <v>0</v>
      </c>
      <c r="K114" s="410">
        <v>2.7979E-2</v>
      </c>
      <c r="L114" s="274"/>
      <c r="M114" s="274"/>
      <c r="N114" s="274"/>
      <c r="O114" s="274"/>
      <c r="P114" s="274"/>
      <c r="Q114" s="274"/>
      <c r="R114" s="275"/>
    </row>
    <row r="115" spans="1:18" ht="26.1" customHeight="1">
      <c r="A115" s="277"/>
      <c r="B115" s="461" t="s">
        <v>718</v>
      </c>
      <c r="C115" s="319" t="s">
        <v>703</v>
      </c>
      <c r="D115" s="298"/>
      <c r="E115" s="299">
        <v>4.4491210000000008</v>
      </c>
      <c r="F115" s="299">
        <v>4.1956599999999993</v>
      </c>
      <c r="G115" s="299">
        <v>19.685794999999995</v>
      </c>
      <c r="H115" s="299">
        <v>11.933525000000001</v>
      </c>
      <c r="I115" s="299">
        <v>16.575302000000001</v>
      </c>
      <c r="J115" s="299">
        <v>1.7687219999999999</v>
      </c>
      <c r="K115" s="410">
        <v>2.1083099999999999</v>
      </c>
      <c r="L115" s="274"/>
      <c r="M115" s="274"/>
      <c r="N115" s="274"/>
      <c r="O115" s="274"/>
      <c r="P115" s="274"/>
      <c r="Q115" s="274"/>
      <c r="R115" s="275"/>
    </row>
    <row r="116" spans="1:18" ht="26.1" customHeight="1">
      <c r="A116" s="277"/>
      <c r="B116" s="460" t="s">
        <v>623</v>
      </c>
      <c r="C116" s="305" t="s">
        <v>703</v>
      </c>
      <c r="D116" s="292"/>
      <c r="E116" s="293" t="s">
        <v>11</v>
      </c>
      <c r="F116" s="293" t="s">
        <v>11</v>
      </c>
      <c r="G116" s="293" t="s">
        <v>11</v>
      </c>
      <c r="H116" s="293" t="s">
        <v>11</v>
      </c>
      <c r="I116" s="293" t="s">
        <v>11</v>
      </c>
      <c r="J116" s="293">
        <v>3.5920100000000001</v>
      </c>
      <c r="K116" s="424">
        <v>2.3961099999999997</v>
      </c>
      <c r="L116" s="274"/>
      <c r="M116" s="274"/>
      <c r="N116" s="274"/>
      <c r="O116" s="274"/>
      <c r="P116" s="274"/>
      <c r="Q116" s="274"/>
      <c r="R116" s="275"/>
    </row>
    <row r="117" spans="1:18" ht="26.1" customHeight="1">
      <c r="A117" s="277"/>
      <c r="B117" s="461" t="s">
        <v>711</v>
      </c>
      <c r="C117" s="319" t="s">
        <v>703</v>
      </c>
      <c r="D117" s="298"/>
      <c r="E117" s="299" t="s">
        <v>11</v>
      </c>
      <c r="F117" s="299" t="s">
        <v>11</v>
      </c>
      <c r="G117" s="299" t="s">
        <v>11</v>
      </c>
      <c r="H117" s="299" t="s">
        <v>11</v>
      </c>
      <c r="I117" s="299" t="s">
        <v>11</v>
      </c>
      <c r="J117" s="299">
        <v>3.6000000000000002E-4</v>
      </c>
      <c r="K117" s="410">
        <v>0.28675</v>
      </c>
      <c r="L117" s="274"/>
      <c r="M117" s="274"/>
      <c r="N117" s="274"/>
      <c r="O117" s="274"/>
      <c r="P117" s="274"/>
      <c r="Q117" s="274"/>
      <c r="R117" s="275"/>
    </row>
    <row r="118" spans="1:18" ht="26.1" customHeight="1">
      <c r="A118" s="277"/>
      <c r="B118" s="461" t="s">
        <v>718</v>
      </c>
      <c r="C118" s="319" t="s">
        <v>703</v>
      </c>
      <c r="D118" s="298"/>
      <c r="E118" s="299" t="s">
        <v>11</v>
      </c>
      <c r="F118" s="299" t="s">
        <v>11</v>
      </c>
      <c r="G118" s="299" t="s">
        <v>11</v>
      </c>
      <c r="H118" s="299" t="s">
        <v>11</v>
      </c>
      <c r="I118" s="299" t="s">
        <v>11</v>
      </c>
      <c r="J118" s="299">
        <v>3.59165</v>
      </c>
      <c r="K118" s="410">
        <v>2.1093599999999997</v>
      </c>
      <c r="L118" s="274"/>
      <c r="M118" s="274"/>
      <c r="N118" s="274"/>
      <c r="O118" s="274"/>
      <c r="P118" s="274"/>
      <c r="Q118" s="274"/>
      <c r="R118" s="275"/>
    </row>
    <row r="119" spans="1:18" ht="26.1" customHeight="1">
      <c r="A119" s="277"/>
      <c r="B119" s="313" t="s">
        <v>624</v>
      </c>
      <c r="C119" s="305" t="s">
        <v>703</v>
      </c>
      <c r="D119" s="298"/>
      <c r="E119" s="293">
        <v>1.26</v>
      </c>
      <c r="F119" s="293">
        <v>1.24</v>
      </c>
      <c r="G119" s="293">
        <v>1.36</v>
      </c>
      <c r="H119" s="293">
        <v>2.35</v>
      </c>
      <c r="I119" s="293">
        <v>1.806</v>
      </c>
      <c r="J119" s="293">
        <v>5.6439999999999997E-2</v>
      </c>
      <c r="K119" s="424">
        <v>131.27600000000001</v>
      </c>
      <c r="L119" s="274"/>
      <c r="M119" s="274"/>
      <c r="N119" s="274"/>
      <c r="O119" s="274"/>
      <c r="P119" s="274"/>
      <c r="Q119" s="274"/>
      <c r="R119" s="275"/>
    </row>
    <row r="120" spans="1:18" ht="26.1" customHeight="1">
      <c r="A120" s="277"/>
      <c r="B120" s="301" t="s">
        <v>721</v>
      </c>
      <c r="C120" s="319" t="s">
        <v>703</v>
      </c>
      <c r="D120" s="298"/>
      <c r="E120" s="299">
        <v>1.26</v>
      </c>
      <c r="F120" s="299">
        <v>1.24</v>
      </c>
      <c r="G120" s="299">
        <v>1.36</v>
      </c>
      <c r="H120" s="299">
        <v>2.35</v>
      </c>
      <c r="I120" s="299">
        <v>1.806</v>
      </c>
      <c r="J120" s="299">
        <v>0</v>
      </c>
      <c r="K120" s="299">
        <v>0</v>
      </c>
      <c r="L120" s="274"/>
      <c r="M120" s="274"/>
      <c r="N120" s="274"/>
      <c r="O120" s="274"/>
      <c r="P120" s="274"/>
      <c r="Q120" s="274"/>
      <c r="R120" s="275"/>
    </row>
    <row r="121" spans="1:18" ht="33.950000000000003" customHeight="1">
      <c r="A121" s="277"/>
      <c r="B121" s="301" t="s">
        <v>722</v>
      </c>
      <c r="C121" s="319" t="s">
        <v>703</v>
      </c>
      <c r="D121" s="298"/>
      <c r="E121" s="299" t="s">
        <v>11</v>
      </c>
      <c r="F121" s="299" t="s">
        <v>11</v>
      </c>
      <c r="G121" s="299" t="s">
        <v>11</v>
      </c>
      <c r="H121" s="299" t="s">
        <v>11</v>
      </c>
      <c r="I121" s="299" t="s">
        <v>11</v>
      </c>
      <c r="J121" s="299">
        <v>5.6439999999999997E-2</v>
      </c>
      <c r="K121" s="299">
        <v>131.27600000000001</v>
      </c>
      <c r="L121" s="274"/>
      <c r="M121" s="274"/>
      <c r="N121" s="274"/>
      <c r="O121" s="274"/>
      <c r="P121" s="274"/>
      <c r="Q121" s="274"/>
      <c r="R121" s="275"/>
    </row>
    <row r="122" spans="1:18" ht="26.1" customHeight="1">
      <c r="A122" s="277"/>
      <c r="B122" s="301" t="s">
        <v>723</v>
      </c>
      <c r="C122" s="328" t="s">
        <v>703</v>
      </c>
      <c r="D122" s="333"/>
      <c r="E122" s="334" t="s">
        <v>11</v>
      </c>
      <c r="F122" s="334" t="s">
        <v>11</v>
      </c>
      <c r="G122" s="334" t="s">
        <v>11</v>
      </c>
      <c r="H122" s="334" t="s">
        <v>11</v>
      </c>
      <c r="I122" s="343" t="s">
        <v>11</v>
      </c>
      <c r="J122" s="343">
        <v>0</v>
      </c>
      <c r="K122" s="343">
        <v>8.8529999999999998</v>
      </c>
      <c r="L122" s="274"/>
      <c r="M122" s="274"/>
      <c r="N122" s="274"/>
      <c r="O122" s="274"/>
      <c r="P122" s="274"/>
      <c r="Q122" s="274"/>
      <c r="R122" s="275"/>
    </row>
    <row r="123" spans="1:18" ht="33.950000000000003" customHeight="1">
      <c r="A123" s="277"/>
      <c r="B123" s="301" t="s">
        <v>724</v>
      </c>
      <c r="C123" s="328" t="s">
        <v>703</v>
      </c>
      <c r="D123" s="333"/>
      <c r="E123" s="334" t="s">
        <v>11</v>
      </c>
      <c r="F123" s="334" t="s">
        <v>11</v>
      </c>
      <c r="G123" s="334" t="s">
        <v>11</v>
      </c>
      <c r="H123" s="334" t="s">
        <v>11</v>
      </c>
      <c r="I123" s="334" t="s">
        <v>11</v>
      </c>
      <c r="J123" s="334">
        <v>5.6439999999999997E-2</v>
      </c>
      <c r="K123" s="334">
        <v>122.423</v>
      </c>
      <c r="L123" s="274"/>
      <c r="M123" s="274"/>
      <c r="N123" s="274"/>
      <c r="O123" s="274"/>
      <c r="P123" s="274"/>
      <c r="Q123" s="274"/>
      <c r="R123" s="275"/>
    </row>
    <row r="124" spans="1:18" ht="26.1" customHeight="1">
      <c r="A124" s="277"/>
      <c r="B124" s="304" t="s">
        <v>625</v>
      </c>
      <c r="C124" s="305" t="s">
        <v>703</v>
      </c>
      <c r="D124" s="298"/>
      <c r="E124" s="293">
        <v>1.5970941000000001</v>
      </c>
      <c r="F124" s="293">
        <v>1.9869139999999998</v>
      </c>
      <c r="G124" s="293">
        <v>2.3763784999999999</v>
      </c>
      <c r="H124" s="293">
        <v>2.0974442</v>
      </c>
      <c r="I124" s="317">
        <v>0.6680493999999999</v>
      </c>
      <c r="J124" s="317">
        <v>3.2417860000000003</v>
      </c>
      <c r="K124" s="317">
        <v>4.1987100000000002</v>
      </c>
      <c r="L124" s="274"/>
      <c r="M124" s="274"/>
      <c r="N124" s="274"/>
      <c r="O124" s="274"/>
      <c r="P124" s="274"/>
      <c r="Q124" s="274"/>
      <c r="R124" s="275"/>
    </row>
    <row r="125" spans="1:18" ht="26.1" customHeight="1">
      <c r="A125" s="277"/>
      <c r="B125" s="301" t="s">
        <v>711</v>
      </c>
      <c r="C125" s="319" t="s">
        <v>703</v>
      </c>
      <c r="D125" s="298"/>
      <c r="E125" s="299">
        <v>0.47456709999999996</v>
      </c>
      <c r="F125" s="299">
        <v>0.46389700000000006</v>
      </c>
      <c r="G125" s="299">
        <v>0.52459049999999996</v>
      </c>
      <c r="H125" s="299">
        <v>0.28455419999999998</v>
      </c>
      <c r="I125" s="300">
        <v>0.1588154</v>
      </c>
      <c r="J125" s="300">
        <v>1.893953</v>
      </c>
      <c r="K125" s="300">
        <v>1.838641</v>
      </c>
      <c r="L125" s="274"/>
      <c r="M125" s="274"/>
      <c r="N125" s="274"/>
      <c r="O125" s="274"/>
      <c r="P125" s="274"/>
      <c r="Q125" s="274"/>
      <c r="R125" s="275"/>
    </row>
    <row r="126" spans="1:18" ht="26.1" customHeight="1">
      <c r="A126" s="277"/>
      <c r="B126" s="301" t="s">
        <v>718</v>
      </c>
      <c r="C126" s="319" t="s">
        <v>703</v>
      </c>
      <c r="D126" s="298"/>
      <c r="E126" s="299">
        <v>1.1225270000000001</v>
      </c>
      <c r="F126" s="299">
        <v>1.5230169999999998</v>
      </c>
      <c r="G126" s="299">
        <v>1.851788</v>
      </c>
      <c r="H126" s="299">
        <v>1.8128900000000001</v>
      </c>
      <c r="I126" s="300">
        <v>0.50923399999999996</v>
      </c>
      <c r="J126" s="300">
        <v>1.3478330000000001</v>
      </c>
      <c r="K126" s="300">
        <v>2.3600690000000002</v>
      </c>
      <c r="L126" s="274"/>
      <c r="M126" s="274"/>
      <c r="N126" s="274"/>
      <c r="O126" s="274"/>
      <c r="P126" s="274"/>
      <c r="Q126" s="274"/>
      <c r="R126" s="275"/>
    </row>
    <row r="127" spans="1:18" ht="26.1" customHeight="1">
      <c r="A127" s="277"/>
      <c r="B127" s="304" t="s">
        <v>626</v>
      </c>
      <c r="C127" s="305" t="s">
        <v>703</v>
      </c>
      <c r="D127" s="298"/>
      <c r="E127" s="293" t="s">
        <v>11</v>
      </c>
      <c r="F127" s="293" t="s">
        <v>11</v>
      </c>
      <c r="G127" s="293" t="s">
        <v>11</v>
      </c>
      <c r="H127" s="293" t="s">
        <v>11</v>
      </c>
      <c r="I127" s="293" t="s">
        <v>11</v>
      </c>
      <c r="J127" s="293" t="s">
        <v>11</v>
      </c>
      <c r="K127" s="293">
        <v>2.0971649999999999</v>
      </c>
      <c r="L127" s="274"/>
      <c r="M127" s="274"/>
      <c r="N127" s="274"/>
      <c r="O127" s="274"/>
      <c r="P127" s="274"/>
      <c r="Q127" s="274"/>
      <c r="R127" s="275"/>
    </row>
    <row r="128" spans="1:18" ht="26.1" customHeight="1">
      <c r="A128" s="277"/>
      <c r="B128" s="301" t="s">
        <v>711</v>
      </c>
      <c r="C128" s="319" t="s">
        <v>703</v>
      </c>
      <c r="D128" s="298"/>
      <c r="E128" s="299" t="s">
        <v>11</v>
      </c>
      <c r="F128" s="299" t="s">
        <v>11</v>
      </c>
      <c r="G128" s="299" t="s">
        <v>11</v>
      </c>
      <c r="H128" s="299" t="s">
        <v>11</v>
      </c>
      <c r="I128" s="299" t="s">
        <v>11</v>
      </c>
      <c r="J128" s="299" t="s">
        <v>11</v>
      </c>
      <c r="K128" s="300">
        <v>0.185451</v>
      </c>
      <c r="L128" s="274"/>
      <c r="M128" s="274"/>
      <c r="N128" s="274"/>
      <c r="O128" s="274"/>
      <c r="P128" s="274"/>
      <c r="Q128" s="274"/>
      <c r="R128" s="275"/>
    </row>
    <row r="129" spans="1:18" ht="26.1" customHeight="1">
      <c r="A129" s="277"/>
      <c r="B129" s="301" t="s">
        <v>718</v>
      </c>
      <c r="C129" s="319" t="s">
        <v>703</v>
      </c>
      <c r="D129" s="298"/>
      <c r="E129" s="299" t="s">
        <v>11</v>
      </c>
      <c r="F129" s="299" t="s">
        <v>11</v>
      </c>
      <c r="G129" s="299" t="s">
        <v>11</v>
      </c>
      <c r="H129" s="299" t="s">
        <v>11</v>
      </c>
      <c r="I129" s="299" t="s">
        <v>11</v>
      </c>
      <c r="J129" s="299" t="s">
        <v>11</v>
      </c>
      <c r="K129" s="300">
        <v>1.9117139999999999</v>
      </c>
      <c r="L129" s="274"/>
      <c r="M129" s="274"/>
      <c r="N129" s="274"/>
      <c r="O129" s="274"/>
      <c r="P129" s="274"/>
      <c r="Q129" s="274"/>
      <c r="R129" s="275"/>
    </row>
    <row r="130" spans="1:18" ht="30" customHeight="1">
      <c r="A130" s="277"/>
      <c r="B130" s="315" t="s">
        <v>17</v>
      </c>
      <c r="C130" s="303"/>
      <c r="D130" s="298"/>
      <c r="E130" s="299"/>
      <c r="F130" s="299"/>
      <c r="G130" s="299"/>
      <c r="H130" s="299"/>
      <c r="I130" s="299"/>
      <c r="J130" s="299"/>
      <c r="K130" s="299"/>
      <c r="L130" s="274"/>
      <c r="M130" s="274"/>
      <c r="N130" s="274"/>
      <c r="O130" s="274"/>
      <c r="P130" s="274"/>
      <c r="Q130" s="274"/>
      <c r="R130" s="275"/>
    </row>
    <row r="131" spans="1:18" ht="26.1" customHeight="1">
      <c r="A131" s="277"/>
      <c r="B131" s="294" t="s">
        <v>725</v>
      </c>
      <c r="C131" s="305" t="s">
        <v>703</v>
      </c>
      <c r="D131" s="292" t="s">
        <v>292</v>
      </c>
      <c r="E131" s="293">
        <v>24051.834999999999</v>
      </c>
      <c r="F131" s="293">
        <v>23799.241000000002</v>
      </c>
      <c r="G131" s="293">
        <v>24053.575000000001</v>
      </c>
      <c r="H131" s="293">
        <v>22350.345000000001</v>
      </c>
      <c r="I131" s="335" t="s">
        <v>11</v>
      </c>
      <c r="J131" s="293">
        <v>21120</v>
      </c>
      <c r="K131" s="293">
        <v>24124</v>
      </c>
      <c r="L131" s="274"/>
      <c r="M131" s="274"/>
      <c r="N131" s="274"/>
      <c r="O131" s="274"/>
      <c r="P131" s="274"/>
      <c r="Q131" s="274"/>
      <c r="R131" s="275"/>
    </row>
    <row r="132" spans="1:18" ht="26.1" customHeight="1">
      <c r="A132" s="277"/>
      <c r="B132" s="324" t="s">
        <v>726</v>
      </c>
      <c r="C132" s="319" t="s">
        <v>703</v>
      </c>
      <c r="D132" s="298"/>
      <c r="E132" s="336" t="s">
        <v>11</v>
      </c>
      <c r="F132" s="336" t="s">
        <v>11</v>
      </c>
      <c r="G132" s="336" t="s">
        <v>11</v>
      </c>
      <c r="H132" s="336" t="s">
        <v>11</v>
      </c>
      <c r="I132" s="336" t="s">
        <v>11</v>
      </c>
      <c r="J132" s="299">
        <v>21120</v>
      </c>
      <c r="K132" s="299">
        <v>24124</v>
      </c>
      <c r="L132" s="274"/>
      <c r="M132" s="274"/>
      <c r="N132" s="274"/>
      <c r="O132" s="274"/>
      <c r="P132" s="274"/>
      <c r="Q132" s="274"/>
      <c r="R132" s="275"/>
    </row>
    <row r="133" spans="1:18" ht="26.1" customHeight="1">
      <c r="A133" s="277"/>
      <c r="B133" s="304" t="s">
        <v>607</v>
      </c>
      <c r="C133" s="305" t="s">
        <v>703</v>
      </c>
      <c r="D133" s="292"/>
      <c r="E133" s="293">
        <v>25387.081999999999</v>
      </c>
      <c r="F133" s="293">
        <v>21272.1086</v>
      </c>
      <c r="G133" s="293">
        <v>15853.195247000001</v>
      </c>
      <c r="H133" s="293">
        <v>12442.38869</v>
      </c>
      <c r="I133" s="293">
        <v>11934.141804999999</v>
      </c>
      <c r="J133" s="293">
        <v>9732.3587740000003</v>
      </c>
      <c r="K133" s="293">
        <v>10278.592717</v>
      </c>
      <c r="L133" s="274"/>
      <c r="M133" s="274"/>
      <c r="N133" s="274"/>
      <c r="O133" s="274"/>
      <c r="P133" s="274"/>
      <c r="Q133" s="274"/>
      <c r="R133" s="275"/>
    </row>
    <row r="134" spans="1:18" ht="26.1" customHeight="1">
      <c r="A134" s="277"/>
      <c r="B134" s="301" t="s">
        <v>711</v>
      </c>
      <c r="C134" s="319" t="s">
        <v>703</v>
      </c>
      <c r="D134" s="298"/>
      <c r="E134" s="299">
        <v>47.392000000000003</v>
      </c>
      <c r="F134" s="299">
        <v>45.962599999999995</v>
      </c>
      <c r="G134" s="299">
        <v>59.744247000000001</v>
      </c>
      <c r="H134" s="299">
        <v>51.335636999999998</v>
      </c>
      <c r="I134" s="299">
        <v>47.654004999999998</v>
      </c>
      <c r="J134" s="299">
        <v>47.063774000000002</v>
      </c>
      <c r="K134" s="299">
        <v>33.461316999999994</v>
      </c>
      <c r="L134" s="274"/>
      <c r="M134" s="274"/>
      <c r="N134" s="274"/>
      <c r="O134" s="274"/>
      <c r="P134" s="274"/>
      <c r="Q134" s="274"/>
      <c r="R134" s="275"/>
    </row>
    <row r="135" spans="1:18" ht="26.1" customHeight="1">
      <c r="A135" s="277"/>
      <c r="B135" s="301" t="s">
        <v>712</v>
      </c>
      <c r="C135" s="319" t="s">
        <v>703</v>
      </c>
      <c r="D135" s="298"/>
      <c r="E135" s="299">
        <v>25339.69</v>
      </c>
      <c r="F135" s="299">
        <v>21226.146000000001</v>
      </c>
      <c r="G135" s="299">
        <v>15793.451000000001</v>
      </c>
      <c r="H135" s="299">
        <v>12391.053053</v>
      </c>
      <c r="I135" s="299">
        <v>11886.487799999999</v>
      </c>
      <c r="J135" s="299">
        <v>9685.2950000000001</v>
      </c>
      <c r="K135" s="299">
        <v>10245.1314</v>
      </c>
      <c r="L135" s="274"/>
      <c r="M135" s="274"/>
      <c r="N135" s="274"/>
      <c r="O135" s="274"/>
      <c r="P135" s="274"/>
      <c r="Q135" s="274"/>
      <c r="R135" s="275"/>
    </row>
    <row r="136" spans="1:18" ht="26.1" customHeight="1">
      <c r="A136" s="277"/>
      <c r="B136" s="301" t="s">
        <v>713</v>
      </c>
      <c r="C136" s="319" t="s">
        <v>703</v>
      </c>
      <c r="D136" s="298"/>
      <c r="E136" s="299">
        <v>16545.445</v>
      </c>
      <c r="F136" s="410">
        <v>12646.61</v>
      </c>
      <c r="G136" s="299">
        <v>7320.259</v>
      </c>
      <c r="H136" s="299">
        <v>4734.4719999999998</v>
      </c>
      <c r="I136" s="299">
        <v>3441.0450000000001</v>
      </c>
      <c r="J136" s="299">
        <v>2261.1019999999999</v>
      </c>
      <c r="K136" s="299">
        <v>1984.6570000000002</v>
      </c>
      <c r="L136" s="274"/>
      <c r="M136" s="274"/>
      <c r="N136" s="274"/>
      <c r="O136" s="274"/>
      <c r="P136" s="274"/>
      <c r="Q136" s="274"/>
      <c r="R136" s="275"/>
    </row>
    <row r="137" spans="1:18" ht="26.1" customHeight="1">
      <c r="A137" s="277"/>
      <c r="B137" s="301" t="s">
        <v>714</v>
      </c>
      <c r="C137" s="319" t="s">
        <v>703</v>
      </c>
      <c r="D137" s="298"/>
      <c r="E137" s="410">
        <v>15364.987999999999</v>
      </c>
      <c r="F137" s="410">
        <v>11609.823</v>
      </c>
      <c r="G137" s="410">
        <v>6157.75</v>
      </c>
      <c r="H137" s="410">
        <v>3571.57</v>
      </c>
      <c r="I137" s="410">
        <v>2362.1849999999999</v>
      </c>
      <c r="J137" s="299">
        <v>1205.9860000000001</v>
      </c>
      <c r="K137" s="299">
        <v>938.31200000000001</v>
      </c>
      <c r="L137" s="274"/>
      <c r="M137" s="274"/>
      <c r="N137" s="274"/>
      <c r="O137" s="274"/>
      <c r="P137" s="274"/>
      <c r="Q137" s="274"/>
      <c r="R137" s="275"/>
    </row>
    <row r="138" spans="1:18" ht="26.1" customHeight="1">
      <c r="A138" s="277"/>
      <c r="B138" s="301" t="s">
        <v>715</v>
      </c>
      <c r="C138" s="319" t="s">
        <v>703</v>
      </c>
      <c r="D138" s="298"/>
      <c r="E138" s="410">
        <v>1180.4570000000001</v>
      </c>
      <c r="F138" s="410">
        <v>1036.787</v>
      </c>
      <c r="G138" s="410">
        <v>1162.509</v>
      </c>
      <c r="H138" s="410">
        <v>1162.902</v>
      </c>
      <c r="I138" s="410">
        <v>1078.8599999999999</v>
      </c>
      <c r="J138" s="299">
        <v>1055.116</v>
      </c>
      <c r="K138" s="299">
        <v>1046.345</v>
      </c>
      <c r="L138" s="274"/>
      <c r="M138" s="274"/>
      <c r="N138" s="274"/>
      <c r="O138" s="274"/>
      <c r="P138" s="274"/>
      <c r="Q138" s="274"/>
      <c r="R138" s="275"/>
    </row>
    <row r="139" spans="1:18" ht="33.950000000000003" customHeight="1">
      <c r="A139" s="277"/>
      <c r="B139" s="294" t="s">
        <v>613</v>
      </c>
      <c r="C139" s="305" t="s">
        <v>703</v>
      </c>
      <c r="D139" s="292"/>
      <c r="E139" s="424">
        <v>131.32</v>
      </c>
      <c r="F139" s="424">
        <v>34.19</v>
      </c>
      <c r="G139" s="424">
        <v>32.436</v>
      </c>
      <c r="H139" s="424">
        <v>386.45</v>
      </c>
      <c r="I139" s="424">
        <v>415.85300000000001</v>
      </c>
      <c r="J139" s="293">
        <v>416.601</v>
      </c>
      <c r="K139" s="293">
        <v>419.072</v>
      </c>
      <c r="L139" s="274"/>
      <c r="M139" s="274"/>
      <c r="N139" s="274"/>
      <c r="O139" s="274"/>
      <c r="P139" s="274"/>
      <c r="Q139" s="274"/>
      <c r="R139" s="275"/>
    </row>
    <row r="140" spans="1:18" ht="26.1" customHeight="1">
      <c r="A140" s="277"/>
      <c r="B140" s="291" t="s">
        <v>727</v>
      </c>
      <c r="C140" s="305" t="s">
        <v>703</v>
      </c>
      <c r="D140" s="292"/>
      <c r="E140" s="293">
        <v>2883.7972500000001</v>
      </c>
      <c r="F140" s="293">
        <v>2867.8330620000002</v>
      </c>
      <c r="G140" s="293">
        <v>2770.6871649999998</v>
      </c>
      <c r="H140" s="293">
        <v>2497.5970799999996</v>
      </c>
      <c r="I140" s="293">
        <v>2800.7</v>
      </c>
      <c r="J140" s="293">
        <v>2373.9769999999999</v>
      </c>
      <c r="K140" s="293">
        <v>2773.366</v>
      </c>
      <c r="L140" s="274"/>
      <c r="M140" s="274"/>
      <c r="N140" s="274"/>
      <c r="O140" s="274"/>
      <c r="P140" s="274"/>
      <c r="Q140" s="274"/>
      <c r="R140" s="275"/>
    </row>
    <row r="141" spans="1:18" ht="26.1" customHeight="1">
      <c r="A141" s="277"/>
      <c r="B141" s="301" t="s">
        <v>711</v>
      </c>
      <c r="C141" s="319" t="s">
        <v>703</v>
      </c>
      <c r="D141" s="298"/>
      <c r="E141" s="299">
        <v>39.088650000000001</v>
      </c>
      <c r="F141" s="299">
        <v>37.726661999999997</v>
      </c>
      <c r="G141" s="299">
        <v>50.281665000000004</v>
      </c>
      <c r="H141" s="299">
        <v>42.817980000000006</v>
      </c>
      <c r="I141" s="299">
        <v>40</v>
      </c>
      <c r="J141" s="299">
        <v>39.892000000000003</v>
      </c>
      <c r="K141" s="299">
        <v>31.295999999999999</v>
      </c>
      <c r="L141" s="274"/>
      <c r="M141" s="274"/>
      <c r="N141" s="274"/>
      <c r="O141" s="274"/>
      <c r="P141" s="274"/>
      <c r="Q141" s="274"/>
      <c r="R141" s="275"/>
    </row>
    <row r="142" spans="1:18" ht="26.1" customHeight="1">
      <c r="A142" s="277"/>
      <c r="B142" s="301" t="s">
        <v>718</v>
      </c>
      <c r="C142" s="319" t="s">
        <v>703</v>
      </c>
      <c r="D142" s="298"/>
      <c r="E142" s="299">
        <v>2844.7085999999999</v>
      </c>
      <c r="F142" s="299">
        <v>2830.1064000000001</v>
      </c>
      <c r="G142" s="299">
        <v>2720.4054999999998</v>
      </c>
      <c r="H142" s="299">
        <v>2454.7790999999997</v>
      </c>
      <c r="I142" s="299">
        <v>2760.7</v>
      </c>
      <c r="J142" s="299">
        <v>2334.085</v>
      </c>
      <c r="K142" s="299">
        <v>2742.07</v>
      </c>
      <c r="L142" s="274"/>
      <c r="M142" s="274"/>
      <c r="N142" s="274"/>
      <c r="O142" s="274"/>
      <c r="P142" s="274"/>
      <c r="Q142" s="274"/>
      <c r="R142" s="275"/>
    </row>
    <row r="143" spans="1:18" ht="33.950000000000003" customHeight="1">
      <c r="A143" s="277"/>
      <c r="B143" s="291" t="s">
        <v>719</v>
      </c>
      <c r="C143" s="319" t="s">
        <v>703</v>
      </c>
      <c r="D143" s="298"/>
      <c r="E143" s="293">
        <v>5949.0356999999995</v>
      </c>
      <c r="F143" s="293">
        <v>5652.2861000000003</v>
      </c>
      <c r="G143" s="293">
        <v>5671.6802999999991</v>
      </c>
      <c r="H143" s="293">
        <v>5526.2024000000001</v>
      </c>
      <c r="I143" s="293">
        <v>6061.4980000000005</v>
      </c>
      <c r="J143" s="293">
        <v>5458</v>
      </c>
      <c r="K143" s="293">
        <v>5865.1289999999999</v>
      </c>
      <c r="L143" s="274"/>
      <c r="M143" s="274"/>
      <c r="N143" s="274"/>
      <c r="O143" s="274"/>
      <c r="P143" s="274"/>
      <c r="Q143" s="274"/>
      <c r="R143" s="275"/>
    </row>
    <row r="144" spans="1:18" ht="26.1" customHeight="1">
      <c r="A144" s="277"/>
      <c r="B144" s="301" t="s">
        <v>711</v>
      </c>
      <c r="C144" s="319" t="s">
        <v>703</v>
      </c>
      <c r="D144" s="298"/>
      <c r="E144" s="299">
        <v>8.4</v>
      </c>
      <c r="F144" s="299">
        <v>30.6</v>
      </c>
      <c r="G144" s="299">
        <v>9.4</v>
      </c>
      <c r="H144" s="299">
        <v>8.6</v>
      </c>
      <c r="I144" s="299">
        <v>7.6</v>
      </c>
      <c r="J144" s="299">
        <v>7.13</v>
      </c>
      <c r="K144" s="299">
        <v>2.129</v>
      </c>
      <c r="L144" s="274"/>
      <c r="M144" s="274"/>
      <c r="N144" s="274"/>
      <c r="O144" s="274"/>
      <c r="P144" s="274"/>
      <c r="Q144" s="274"/>
      <c r="R144" s="275"/>
    </row>
    <row r="145" spans="1:18" ht="26.1" customHeight="1">
      <c r="A145" s="277"/>
      <c r="B145" s="301" t="s">
        <v>718</v>
      </c>
      <c r="C145" s="319" t="s">
        <v>703</v>
      </c>
      <c r="D145" s="298" t="s">
        <v>294</v>
      </c>
      <c r="E145" s="299">
        <v>5940.6356999999998</v>
      </c>
      <c r="F145" s="299">
        <v>5621.6860999999999</v>
      </c>
      <c r="G145" s="299">
        <v>5662.2802999999994</v>
      </c>
      <c r="H145" s="299">
        <v>5517.6023999999998</v>
      </c>
      <c r="I145" s="299">
        <v>6053.8980000000001</v>
      </c>
      <c r="J145" s="299">
        <v>5451</v>
      </c>
      <c r="K145" s="299">
        <v>5863</v>
      </c>
      <c r="L145" s="274"/>
      <c r="M145" s="274"/>
      <c r="N145" s="274"/>
      <c r="O145" s="274"/>
      <c r="P145" s="274"/>
      <c r="Q145" s="274"/>
      <c r="R145" s="275"/>
    </row>
    <row r="146" spans="1:18" ht="33.950000000000003" customHeight="1">
      <c r="A146" s="277"/>
      <c r="B146" s="304" t="s">
        <v>728</v>
      </c>
      <c r="C146" s="305" t="s">
        <v>703</v>
      </c>
      <c r="D146" s="292"/>
      <c r="E146" s="293">
        <v>8832.83295</v>
      </c>
      <c r="F146" s="293">
        <v>8520.1191620000009</v>
      </c>
      <c r="G146" s="293">
        <v>8442.3674649999994</v>
      </c>
      <c r="H146" s="293">
        <v>8023.7994799999997</v>
      </c>
      <c r="I146" s="293">
        <v>8862.1980000000003</v>
      </c>
      <c r="J146" s="293">
        <v>7832.107</v>
      </c>
      <c r="K146" s="293">
        <v>8638.4950000000008</v>
      </c>
      <c r="L146" s="274"/>
      <c r="M146" s="274"/>
      <c r="N146" s="274"/>
      <c r="O146" s="274"/>
      <c r="P146" s="274"/>
      <c r="Q146" s="274"/>
      <c r="R146" s="275"/>
    </row>
    <row r="147" spans="1:18" ht="26.1" customHeight="1">
      <c r="A147" s="277"/>
      <c r="B147" s="301" t="s">
        <v>711</v>
      </c>
      <c r="C147" s="319" t="s">
        <v>703</v>
      </c>
      <c r="D147" s="298"/>
      <c r="E147" s="299">
        <v>47.48865</v>
      </c>
      <c r="F147" s="299">
        <v>68.326661999999999</v>
      </c>
      <c r="G147" s="299">
        <v>59.681665000000002</v>
      </c>
      <c r="H147" s="299">
        <v>51.417980000000007</v>
      </c>
      <c r="I147" s="299">
        <v>47.6</v>
      </c>
      <c r="J147" s="299">
        <v>47.022000000000006</v>
      </c>
      <c r="K147" s="299">
        <v>33.424999999999997</v>
      </c>
      <c r="L147" s="274"/>
      <c r="M147" s="274"/>
      <c r="N147" s="274"/>
      <c r="O147" s="274"/>
      <c r="P147" s="274"/>
      <c r="Q147" s="274"/>
      <c r="R147" s="275"/>
    </row>
    <row r="148" spans="1:18" ht="26.1" customHeight="1">
      <c r="A148" s="277"/>
      <c r="B148" s="301" t="s">
        <v>718</v>
      </c>
      <c r="C148" s="319" t="s">
        <v>703</v>
      </c>
      <c r="D148" s="298"/>
      <c r="E148" s="299">
        <v>8785.3443000000007</v>
      </c>
      <c r="F148" s="299">
        <v>8451.7924999999996</v>
      </c>
      <c r="G148" s="299">
        <v>8382.6857999999993</v>
      </c>
      <c r="H148" s="299">
        <v>7972.3814999999995</v>
      </c>
      <c r="I148" s="299">
        <v>8814.598</v>
      </c>
      <c r="J148" s="299">
        <v>7785.085</v>
      </c>
      <c r="K148" s="299">
        <v>8605.07</v>
      </c>
      <c r="L148" s="274"/>
      <c r="M148" s="274"/>
      <c r="N148" s="274"/>
      <c r="O148" s="274"/>
      <c r="P148" s="274"/>
      <c r="Q148" s="274"/>
      <c r="R148" s="275"/>
    </row>
    <row r="149" spans="1:18" ht="33.950000000000003" customHeight="1">
      <c r="A149" s="277"/>
      <c r="B149" s="304" t="s">
        <v>720</v>
      </c>
      <c r="C149" s="305" t="s">
        <v>18</v>
      </c>
      <c r="D149" s="292" t="s">
        <v>323</v>
      </c>
      <c r="E149" s="293">
        <v>34.614602871383227</v>
      </c>
      <c r="F149" s="293">
        <v>39.950298103506228</v>
      </c>
      <c r="G149" s="293">
        <v>53.163181773726784</v>
      </c>
      <c r="H149" s="293">
        <v>62.561283433153228</v>
      </c>
      <c r="I149" s="293">
        <v>71.77539869359741</v>
      </c>
      <c r="J149" s="293">
        <f>0.771458973964034*100</f>
        <v>77.145897396403399</v>
      </c>
      <c r="K149" s="293">
        <f>100*0.807486555590413</f>
        <v>80.74865555904131</v>
      </c>
      <c r="L149" s="274"/>
      <c r="M149" s="274"/>
      <c r="N149" s="274"/>
      <c r="O149" s="274"/>
      <c r="P149" s="274"/>
      <c r="Q149" s="274"/>
      <c r="R149" s="275"/>
    </row>
    <row r="150" spans="1:18" ht="33.950000000000003" customHeight="1">
      <c r="A150" s="277"/>
      <c r="B150" s="304" t="s">
        <v>617</v>
      </c>
      <c r="C150" s="305" t="s">
        <v>703</v>
      </c>
      <c r="D150" s="292"/>
      <c r="E150" s="293">
        <v>16684.7929</v>
      </c>
      <c r="F150" s="293">
        <v>12806.6286</v>
      </c>
      <c r="G150" s="293">
        <v>7437.6120599999995</v>
      </c>
      <c r="H150" s="293">
        <v>4801.6932999999999</v>
      </c>
      <c r="I150" s="293">
        <v>3484.5649999999996</v>
      </c>
      <c r="J150" s="293">
        <v>2319.6680000000001</v>
      </c>
      <c r="K150" s="293">
        <v>2058.9834000000001</v>
      </c>
      <c r="L150" s="274"/>
      <c r="M150" s="274"/>
      <c r="N150" s="274"/>
      <c r="O150" s="274"/>
      <c r="P150" s="274"/>
      <c r="Q150" s="274"/>
      <c r="R150" s="275"/>
    </row>
    <row r="151" spans="1:18" ht="26.1" customHeight="1">
      <c r="A151" s="277"/>
      <c r="B151" s="297" t="s">
        <v>711</v>
      </c>
      <c r="C151" s="319" t="s">
        <v>703</v>
      </c>
      <c r="D151" s="292"/>
      <c r="E151" s="299">
        <v>0</v>
      </c>
      <c r="F151" s="299">
        <v>0</v>
      </c>
      <c r="G151" s="299">
        <v>0</v>
      </c>
      <c r="H151" s="299">
        <v>0</v>
      </c>
      <c r="I151" s="299">
        <v>0</v>
      </c>
      <c r="J151" s="299">
        <v>0</v>
      </c>
      <c r="K151" s="299">
        <v>0</v>
      </c>
      <c r="L151" s="274"/>
      <c r="M151" s="274"/>
      <c r="N151" s="274"/>
      <c r="O151" s="274"/>
      <c r="P151" s="274"/>
      <c r="Q151" s="274"/>
      <c r="R151" s="275"/>
    </row>
    <row r="152" spans="1:18" ht="26.1" customHeight="1">
      <c r="A152" s="277"/>
      <c r="B152" s="297" t="s">
        <v>718</v>
      </c>
      <c r="C152" s="319" t="s">
        <v>703</v>
      </c>
      <c r="D152" s="292"/>
      <c r="E152" s="299">
        <v>16684.7929</v>
      </c>
      <c r="F152" s="299">
        <v>12806.6286</v>
      </c>
      <c r="G152" s="299">
        <v>7437.6120599999995</v>
      </c>
      <c r="H152" s="299">
        <v>4801.6932999999999</v>
      </c>
      <c r="I152" s="299">
        <v>3484.5649999999996</v>
      </c>
      <c r="J152" s="299">
        <v>2319.6680000000001</v>
      </c>
      <c r="K152" s="299">
        <v>2058.9834000000001</v>
      </c>
      <c r="L152" s="274"/>
      <c r="M152" s="274"/>
      <c r="N152" s="274"/>
      <c r="O152" s="274"/>
      <c r="P152" s="274"/>
      <c r="Q152" s="274"/>
      <c r="R152" s="275"/>
    </row>
    <row r="153" spans="1:18" ht="33.950000000000003" customHeight="1">
      <c r="A153" s="277"/>
      <c r="B153" s="462" t="s">
        <v>729</v>
      </c>
      <c r="C153" s="305" t="s">
        <v>703</v>
      </c>
      <c r="D153" s="298"/>
      <c r="E153" s="293">
        <v>16684.337800000001</v>
      </c>
      <c r="F153" s="293">
        <v>12806.146199999999</v>
      </c>
      <c r="G153" s="293">
        <v>7436.4994999999999</v>
      </c>
      <c r="H153" s="293">
        <v>4800.4861000000001</v>
      </c>
      <c r="I153" s="293">
        <v>3483.0623999999998</v>
      </c>
      <c r="J153" s="293">
        <v>2318.1480000000001</v>
      </c>
      <c r="K153" s="293">
        <v>2057.2507000000001</v>
      </c>
      <c r="L153" s="274"/>
      <c r="M153" s="274"/>
      <c r="N153" s="274"/>
      <c r="O153" s="274"/>
      <c r="P153" s="274"/>
      <c r="Q153" s="274"/>
      <c r="R153" s="275"/>
    </row>
    <row r="154" spans="1:18" ht="26.1" customHeight="1">
      <c r="A154" s="277"/>
      <c r="B154" s="463" t="s">
        <v>711</v>
      </c>
      <c r="C154" s="319" t="s">
        <v>703</v>
      </c>
      <c r="D154" s="298"/>
      <c r="E154" s="299">
        <v>0</v>
      </c>
      <c r="F154" s="299">
        <v>0</v>
      </c>
      <c r="G154" s="299">
        <v>0</v>
      </c>
      <c r="H154" s="299">
        <v>0</v>
      </c>
      <c r="I154" s="299">
        <v>0</v>
      </c>
      <c r="J154" s="299">
        <v>0</v>
      </c>
      <c r="K154" s="299">
        <v>0</v>
      </c>
      <c r="L154" s="274"/>
      <c r="M154" s="274"/>
      <c r="N154" s="274"/>
      <c r="O154" s="274"/>
      <c r="P154" s="274"/>
      <c r="Q154" s="274"/>
      <c r="R154" s="275"/>
    </row>
    <row r="155" spans="1:18" ht="26.1" customHeight="1">
      <c r="A155" s="277"/>
      <c r="B155" s="463" t="s">
        <v>718</v>
      </c>
      <c r="C155" s="319" t="s">
        <v>703</v>
      </c>
      <c r="D155" s="298"/>
      <c r="E155" s="299">
        <v>16684.337800000001</v>
      </c>
      <c r="F155" s="299">
        <v>12806.146199999999</v>
      </c>
      <c r="G155" s="299">
        <v>7436.4994999999999</v>
      </c>
      <c r="H155" s="299">
        <v>4800.4861000000001</v>
      </c>
      <c r="I155" s="299">
        <v>3483.0623999999998</v>
      </c>
      <c r="J155" s="299">
        <v>2318.1480000000001</v>
      </c>
      <c r="K155" s="299">
        <v>2057.2507000000001</v>
      </c>
      <c r="L155" s="274"/>
      <c r="M155" s="274"/>
      <c r="N155" s="274"/>
      <c r="O155" s="274"/>
      <c r="P155" s="274"/>
      <c r="Q155" s="274"/>
      <c r="R155" s="275"/>
    </row>
    <row r="156" spans="1:18" ht="33.950000000000003" customHeight="1">
      <c r="A156" s="277"/>
      <c r="B156" s="462" t="s">
        <v>622</v>
      </c>
      <c r="C156" s="305" t="s">
        <v>703</v>
      </c>
      <c r="D156" s="292"/>
      <c r="E156" s="293">
        <v>0.4551</v>
      </c>
      <c r="F156" s="293">
        <v>0.4824</v>
      </c>
      <c r="G156" s="293">
        <v>1.11256</v>
      </c>
      <c r="H156" s="293">
        <v>1.2072000000000001</v>
      </c>
      <c r="I156" s="293">
        <v>1.5025999999999999</v>
      </c>
      <c r="J156" s="293">
        <v>1.52</v>
      </c>
      <c r="K156" s="293">
        <v>1.7326999999999999</v>
      </c>
      <c r="L156" s="274"/>
      <c r="M156" s="274"/>
      <c r="N156" s="274"/>
      <c r="O156" s="274"/>
      <c r="P156" s="274"/>
      <c r="Q156" s="274"/>
      <c r="R156" s="275"/>
    </row>
    <row r="157" spans="1:18" ht="26.1" customHeight="1">
      <c r="A157" s="277"/>
      <c r="B157" s="463" t="s">
        <v>711</v>
      </c>
      <c r="C157" s="319" t="s">
        <v>703</v>
      </c>
      <c r="D157" s="298"/>
      <c r="E157" s="299">
        <v>0</v>
      </c>
      <c r="F157" s="299">
        <v>0</v>
      </c>
      <c r="G157" s="299">
        <v>0</v>
      </c>
      <c r="H157" s="299">
        <v>0</v>
      </c>
      <c r="I157" s="299">
        <v>0</v>
      </c>
      <c r="J157" s="299">
        <v>0</v>
      </c>
      <c r="K157" s="299">
        <v>0</v>
      </c>
      <c r="L157" s="274"/>
      <c r="M157" s="274"/>
      <c r="N157" s="274"/>
      <c r="O157" s="274"/>
      <c r="P157" s="274"/>
      <c r="Q157" s="274"/>
      <c r="R157" s="275"/>
    </row>
    <row r="158" spans="1:18" ht="26.1" customHeight="1">
      <c r="A158" s="277"/>
      <c r="B158" s="463" t="s">
        <v>718</v>
      </c>
      <c r="C158" s="319" t="s">
        <v>703</v>
      </c>
      <c r="D158" s="298"/>
      <c r="E158" s="299">
        <v>0.4551</v>
      </c>
      <c r="F158" s="299">
        <v>0.4824</v>
      </c>
      <c r="G158" s="299">
        <v>1.11256</v>
      </c>
      <c r="H158" s="299">
        <v>1.2072000000000001</v>
      </c>
      <c r="I158" s="299">
        <v>1.5025999999999999</v>
      </c>
      <c r="J158" s="299">
        <v>1.52</v>
      </c>
      <c r="K158" s="299">
        <v>1.7326999999999999</v>
      </c>
      <c r="L158" s="274"/>
      <c r="M158" s="274"/>
      <c r="N158" s="274"/>
      <c r="O158" s="274"/>
      <c r="P158" s="274"/>
      <c r="Q158" s="274"/>
      <c r="R158" s="275"/>
    </row>
    <row r="159" spans="1:18" ht="26.1" customHeight="1">
      <c r="A159" s="277"/>
      <c r="B159" s="304" t="s">
        <v>625</v>
      </c>
      <c r="C159" s="319" t="s">
        <v>703</v>
      </c>
      <c r="D159" s="298"/>
      <c r="E159" s="293">
        <v>2.3399999999999997E-2</v>
      </c>
      <c r="F159" s="293">
        <v>4.9700000000000001E-2</v>
      </c>
      <c r="G159" s="293">
        <v>0.12242400000000001</v>
      </c>
      <c r="H159" s="293">
        <v>1.0534E-2</v>
      </c>
      <c r="I159" s="293">
        <v>0.36172700000000002</v>
      </c>
      <c r="J159" s="293">
        <v>0.50907400000000003</v>
      </c>
      <c r="K159" s="293">
        <v>0.522841</v>
      </c>
      <c r="L159" s="274"/>
      <c r="M159" s="274"/>
      <c r="N159" s="274"/>
      <c r="O159" s="274"/>
      <c r="P159" s="274"/>
      <c r="Q159" s="274"/>
      <c r="R159" s="275"/>
    </row>
    <row r="160" spans="1:18" ht="26.1" customHeight="1">
      <c r="A160" s="277"/>
      <c r="B160" s="301" t="s">
        <v>711</v>
      </c>
      <c r="C160" s="319" t="s">
        <v>703</v>
      </c>
      <c r="D160" s="298"/>
      <c r="E160" s="299">
        <v>2.3399999999999997E-2</v>
      </c>
      <c r="F160" s="299">
        <v>4.9700000000000001E-2</v>
      </c>
      <c r="G160" s="299">
        <v>0.12242400000000001</v>
      </c>
      <c r="H160" s="299">
        <v>1.0534E-2</v>
      </c>
      <c r="I160" s="299">
        <v>2.2527000000000002E-2</v>
      </c>
      <c r="J160" s="299">
        <v>1.9273999999999999E-2</v>
      </c>
      <c r="K160" s="299">
        <v>2.2641000000000001E-2</v>
      </c>
      <c r="L160" s="274"/>
      <c r="M160" s="274"/>
      <c r="N160" s="274"/>
      <c r="O160" s="274"/>
      <c r="P160" s="274"/>
      <c r="Q160" s="274"/>
      <c r="R160" s="275"/>
    </row>
    <row r="161" spans="1:18" ht="26.1" customHeight="1">
      <c r="A161" s="277"/>
      <c r="B161" s="301" t="s">
        <v>718</v>
      </c>
      <c r="C161" s="319" t="s">
        <v>703</v>
      </c>
      <c r="D161" s="298"/>
      <c r="E161" s="299">
        <v>0</v>
      </c>
      <c r="F161" s="299">
        <v>0</v>
      </c>
      <c r="G161" s="299">
        <v>0</v>
      </c>
      <c r="H161" s="299">
        <v>0</v>
      </c>
      <c r="I161" s="299">
        <v>0.3392</v>
      </c>
      <c r="J161" s="299">
        <v>0.48980000000000001</v>
      </c>
      <c r="K161" s="299">
        <v>0.50019999999999998</v>
      </c>
      <c r="L161" s="274"/>
      <c r="M161" s="274"/>
      <c r="N161" s="274"/>
      <c r="O161" s="274"/>
      <c r="P161" s="274"/>
      <c r="Q161" s="274"/>
      <c r="R161" s="275"/>
    </row>
    <row r="162" spans="1:18" ht="26.1" customHeight="1">
      <c r="A162" s="277"/>
      <c r="B162" s="294" t="s">
        <v>636</v>
      </c>
      <c r="C162" s="305" t="s">
        <v>730</v>
      </c>
      <c r="D162" s="292" t="s">
        <v>20</v>
      </c>
      <c r="E162" s="293">
        <v>1974.1121306376399</v>
      </c>
      <c r="F162" s="293">
        <v>1679.70250340092</v>
      </c>
      <c r="G162" s="293">
        <v>1272.04805294312</v>
      </c>
      <c r="H162" s="293">
        <v>1074.9913680250399</v>
      </c>
      <c r="I162" s="293">
        <v>898.78493049147744</v>
      </c>
      <c r="J162" s="293">
        <v>901.60966169020935</v>
      </c>
      <c r="K162" s="293">
        <v>815.45553092193597</v>
      </c>
      <c r="L162" s="274"/>
      <c r="M162" s="274"/>
      <c r="N162" s="274"/>
      <c r="O162" s="274"/>
      <c r="P162" s="274"/>
      <c r="Q162" s="274"/>
      <c r="R162" s="275"/>
    </row>
    <row r="163" spans="1:18" ht="26.1" customHeight="1">
      <c r="A163" s="277"/>
      <c r="B163" s="294" t="s">
        <v>637</v>
      </c>
      <c r="C163" s="305" t="s">
        <v>730</v>
      </c>
      <c r="D163" s="292" t="s">
        <v>20</v>
      </c>
      <c r="E163" s="306">
        <v>3.6852255054432299</v>
      </c>
      <c r="F163" s="306">
        <v>3.62932964167056</v>
      </c>
      <c r="G163" s="306">
        <v>4.7938318986694197</v>
      </c>
      <c r="H163" s="306">
        <v>4.4352710739071899</v>
      </c>
      <c r="I163" s="293">
        <v>3.5889217902221429</v>
      </c>
      <c r="J163" s="293">
        <v>4.360007099960665</v>
      </c>
      <c r="K163" s="293">
        <v>2.6546645801475237</v>
      </c>
      <c r="L163" s="274"/>
      <c r="M163" s="274"/>
      <c r="N163" s="274"/>
      <c r="O163" s="274"/>
      <c r="P163" s="274"/>
      <c r="Q163" s="274"/>
      <c r="R163" s="275"/>
    </row>
    <row r="164" spans="1:18" ht="26.1" customHeight="1">
      <c r="A164" s="277"/>
      <c r="B164" s="294" t="s">
        <v>639</v>
      </c>
      <c r="C164" s="292" t="s">
        <v>716</v>
      </c>
      <c r="D164" s="292" t="s">
        <v>20</v>
      </c>
      <c r="E164" s="306">
        <v>3.7738188489083107</v>
      </c>
      <c r="F164" s="306">
        <v>2.9079713587581888</v>
      </c>
      <c r="G164" s="306">
        <v>2.3697232194587867</v>
      </c>
      <c r="H164" s="306">
        <v>2.2446054718821271</v>
      </c>
      <c r="I164" s="293">
        <v>1.122075984367042</v>
      </c>
      <c r="J164" s="293">
        <v>1.1601717595718637</v>
      </c>
      <c r="K164" s="293">
        <v>1.1478433355667972</v>
      </c>
      <c r="L164" s="274"/>
      <c r="M164" s="274"/>
      <c r="N164" s="274"/>
      <c r="O164" s="274"/>
      <c r="P164" s="274"/>
      <c r="Q164" s="274"/>
      <c r="R164" s="275"/>
    </row>
    <row r="165" spans="1:18" ht="33.950000000000003" customHeight="1">
      <c r="A165" s="277"/>
      <c r="B165" s="304" t="s">
        <v>731</v>
      </c>
      <c r="C165" s="305" t="s">
        <v>703</v>
      </c>
      <c r="D165" s="292"/>
      <c r="E165" s="293">
        <v>11440</v>
      </c>
      <c r="F165" s="293">
        <v>11037</v>
      </c>
      <c r="G165" s="293">
        <v>10569</v>
      </c>
      <c r="H165" s="293">
        <v>9489</v>
      </c>
      <c r="I165" s="293">
        <v>10215.044</v>
      </c>
      <c r="J165" s="293">
        <v>12693</v>
      </c>
      <c r="K165" s="293">
        <v>9560</v>
      </c>
      <c r="L165" s="274"/>
      <c r="M165" s="274"/>
      <c r="N165" s="274"/>
      <c r="O165" s="274"/>
      <c r="P165" s="274"/>
      <c r="Q165" s="274"/>
      <c r="R165" s="275"/>
    </row>
    <row r="166" spans="1:18" ht="26.1" customHeight="1">
      <c r="A166" s="277"/>
      <c r="B166" s="253" t="s">
        <v>732</v>
      </c>
      <c r="C166" s="319" t="s">
        <v>703</v>
      </c>
      <c r="D166" s="298"/>
      <c r="E166" s="299">
        <f t="shared" ref="E166:I166" si="3">E167+E168</f>
        <v>3680</v>
      </c>
      <c r="F166" s="299">
        <f t="shared" si="3"/>
        <v>5549</v>
      </c>
      <c r="G166" s="299">
        <f t="shared" si="3"/>
        <v>5800</v>
      </c>
      <c r="H166" s="299">
        <v>3410.002</v>
      </c>
      <c r="I166" s="299">
        <f t="shared" si="3"/>
        <v>3695.703</v>
      </c>
      <c r="J166" s="299">
        <f>J167+J168</f>
        <v>3276</v>
      </c>
      <c r="K166" s="299">
        <v>3536</v>
      </c>
      <c r="L166" s="274"/>
      <c r="M166" s="274"/>
      <c r="N166" s="274"/>
      <c r="O166" s="274"/>
      <c r="P166" s="274"/>
      <c r="Q166" s="274"/>
      <c r="R166" s="275"/>
    </row>
    <row r="167" spans="1:18" ht="26.1" customHeight="1">
      <c r="A167" s="277"/>
      <c r="B167" s="301" t="s">
        <v>733</v>
      </c>
      <c r="C167" s="319" t="s">
        <v>703</v>
      </c>
      <c r="D167" s="298"/>
      <c r="E167" s="299">
        <v>2330</v>
      </c>
      <c r="F167" s="299">
        <v>2282</v>
      </c>
      <c r="G167" s="299">
        <v>2268</v>
      </c>
      <c r="H167" s="299">
        <v>2114</v>
      </c>
      <c r="I167" s="299">
        <v>2394.7190000000001</v>
      </c>
      <c r="J167" s="299">
        <v>2004</v>
      </c>
      <c r="K167" s="299">
        <v>2277</v>
      </c>
      <c r="L167" s="274"/>
      <c r="M167" s="274"/>
      <c r="N167" s="274"/>
      <c r="O167" s="274"/>
      <c r="P167" s="274"/>
      <c r="Q167" s="274"/>
      <c r="R167" s="275"/>
    </row>
    <row r="168" spans="1:18" ht="26.1" customHeight="1">
      <c r="A168" s="277"/>
      <c r="B168" s="301" t="s">
        <v>734</v>
      </c>
      <c r="C168" s="319" t="s">
        <v>703</v>
      </c>
      <c r="D168" s="298"/>
      <c r="E168" s="299">
        <v>1350</v>
      </c>
      <c r="F168" s="299">
        <v>3267</v>
      </c>
      <c r="G168" s="299">
        <v>3532</v>
      </c>
      <c r="H168" s="299">
        <v>1296.0630000000001</v>
      </c>
      <c r="I168" s="299">
        <v>1300.9839999999999</v>
      </c>
      <c r="J168" s="299">
        <v>1272</v>
      </c>
      <c r="K168" s="299">
        <v>1259</v>
      </c>
      <c r="L168" s="274"/>
      <c r="M168" s="274"/>
      <c r="N168" s="274"/>
      <c r="O168" s="274"/>
      <c r="P168" s="274"/>
      <c r="Q168" s="274"/>
      <c r="R168" s="275"/>
    </row>
    <row r="169" spans="1:18" ht="26.1" customHeight="1">
      <c r="A169" s="277"/>
      <c r="B169" s="253" t="s">
        <v>735</v>
      </c>
      <c r="C169" s="319" t="s">
        <v>703</v>
      </c>
      <c r="D169" s="298"/>
      <c r="E169" s="299">
        <v>7760</v>
      </c>
      <c r="F169" s="299">
        <v>5488</v>
      </c>
      <c r="G169" s="299">
        <v>4769</v>
      </c>
      <c r="H169" s="299">
        <v>6079.3130000000001</v>
      </c>
      <c r="I169" s="299">
        <v>6519.3410000000003</v>
      </c>
      <c r="J169" s="299">
        <v>9417</v>
      </c>
      <c r="K169" s="299">
        <v>6024</v>
      </c>
      <c r="L169" s="274"/>
      <c r="M169" s="274"/>
      <c r="N169" s="274"/>
      <c r="O169" s="274"/>
      <c r="P169" s="274"/>
      <c r="Q169" s="274"/>
      <c r="R169" s="275"/>
    </row>
    <row r="170" spans="1:18" ht="26.1" customHeight="1">
      <c r="A170" s="277"/>
      <c r="B170" s="301" t="s">
        <v>736</v>
      </c>
      <c r="C170" s="319" t="s">
        <v>703</v>
      </c>
      <c r="D170" s="298"/>
      <c r="E170" s="299">
        <v>4710</v>
      </c>
      <c r="F170" s="299">
        <v>3477</v>
      </c>
      <c r="G170" s="299">
        <v>2114</v>
      </c>
      <c r="H170" s="299">
        <v>2343</v>
      </c>
      <c r="I170" s="299">
        <v>4883.4989999999998</v>
      </c>
      <c r="J170" s="299">
        <v>2996</v>
      </c>
      <c r="K170" s="299">
        <v>1223</v>
      </c>
      <c r="L170" s="274"/>
      <c r="M170" s="274"/>
      <c r="N170" s="274"/>
      <c r="O170" s="274"/>
      <c r="P170" s="274"/>
      <c r="Q170" s="274"/>
      <c r="R170" s="275"/>
    </row>
    <row r="171" spans="1:18" ht="26.1" customHeight="1">
      <c r="A171" s="277"/>
      <c r="B171" s="301" t="s">
        <v>737</v>
      </c>
      <c r="C171" s="319" t="s">
        <v>703</v>
      </c>
      <c r="D171" s="298"/>
      <c r="E171" s="299">
        <v>3050</v>
      </c>
      <c r="F171" s="299">
        <v>2011</v>
      </c>
      <c r="G171" s="299">
        <v>2655</v>
      </c>
      <c r="H171" s="299">
        <v>3736.5830000000001</v>
      </c>
      <c r="I171" s="299">
        <v>1635.8420000000001</v>
      </c>
      <c r="J171" s="299">
        <v>6421</v>
      </c>
      <c r="K171" s="299">
        <v>4801</v>
      </c>
      <c r="L171" s="274"/>
      <c r="M171" s="274"/>
      <c r="N171" s="274"/>
      <c r="O171" s="274"/>
      <c r="P171" s="274"/>
      <c r="Q171" s="274"/>
      <c r="R171" s="275"/>
    </row>
    <row r="172" spans="1:18" s="323" customFormat="1" ht="26.1" customHeight="1">
      <c r="A172" s="321"/>
      <c r="B172" s="294" t="s">
        <v>738</v>
      </c>
      <c r="C172" s="305" t="s">
        <v>703</v>
      </c>
      <c r="D172" s="292"/>
      <c r="E172" s="293">
        <v>1330</v>
      </c>
      <c r="F172" s="293">
        <v>1356</v>
      </c>
      <c r="G172" s="293">
        <v>994</v>
      </c>
      <c r="H172" s="293">
        <v>1350</v>
      </c>
      <c r="I172" s="293">
        <v>1850.54</v>
      </c>
      <c r="J172" s="293">
        <v>4577</v>
      </c>
      <c r="K172" s="293">
        <v>2186</v>
      </c>
      <c r="L172" s="280"/>
      <c r="M172" s="280"/>
      <c r="N172" s="280"/>
      <c r="O172" s="280"/>
      <c r="P172" s="280"/>
      <c r="Q172" s="280"/>
      <c r="R172" s="322"/>
    </row>
    <row r="173" spans="1:18" ht="26.1" customHeight="1">
      <c r="A173" s="277"/>
      <c r="B173" s="294" t="s">
        <v>739</v>
      </c>
      <c r="C173" s="305" t="s">
        <v>703</v>
      </c>
      <c r="D173" s="292"/>
      <c r="E173" s="293">
        <v>1080</v>
      </c>
      <c r="F173" s="293">
        <v>889</v>
      </c>
      <c r="G173" s="293">
        <v>640</v>
      </c>
      <c r="H173" s="293">
        <v>583</v>
      </c>
      <c r="I173" s="293">
        <v>672.12800000000004</v>
      </c>
      <c r="J173" s="293">
        <v>637</v>
      </c>
      <c r="K173" s="293">
        <v>551</v>
      </c>
      <c r="L173" s="274"/>
      <c r="M173" s="274"/>
      <c r="N173" s="274"/>
      <c r="O173" s="274"/>
      <c r="P173" s="274"/>
      <c r="Q173" s="274"/>
      <c r="R173" s="275"/>
    </row>
    <row r="174" spans="1:18" ht="33.950000000000003" customHeight="1">
      <c r="A174" s="277"/>
      <c r="B174" s="294" t="s">
        <v>740</v>
      </c>
      <c r="C174" s="305" t="s">
        <v>703</v>
      </c>
      <c r="D174" s="292"/>
      <c r="E174" s="293">
        <v>10280</v>
      </c>
      <c r="F174" s="293">
        <v>10676</v>
      </c>
      <c r="G174" s="293">
        <v>10117</v>
      </c>
      <c r="H174" s="293">
        <v>10026</v>
      </c>
      <c r="I174" s="293">
        <v>9140.268</v>
      </c>
      <c r="J174" s="293">
        <v>9643</v>
      </c>
      <c r="K174" s="293">
        <v>9389</v>
      </c>
      <c r="L174" s="274"/>
      <c r="M174" s="274"/>
      <c r="N174" s="274"/>
      <c r="O174" s="274"/>
      <c r="P174" s="274"/>
      <c r="Q174" s="274"/>
      <c r="R174" s="275"/>
    </row>
    <row r="175" spans="1:18" ht="33.950000000000003" customHeight="1">
      <c r="A175" s="277"/>
      <c r="B175" s="294" t="s">
        <v>741</v>
      </c>
      <c r="C175" s="305" t="s">
        <v>703</v>
      </c>
      <c r="D175" s="292"/>
      <c r="E175" s="293">
        <v>2350</v>
      </c>
      <c r="F175" s="293">
        <v>2109</v>
      </c>
      <c r="G175" s="293">
        <v>1824</v>
      </c>
      <c r="H175" s="293">
        <v>1909</v>
      </c>
      <c r="I175" s="293">
        <v>1981.85</v>
      </c>
      <c r="J175" s="293">
        <v>1798</v>
      </c>
      <c r="K175" s="293">
        <v>1745</v>
      </c>
      <c r="L175" s="274"/>
      <c r="M175" s="274"/>
      <c r="N175" s="274"/>
      <c r="O175" s="274"/>
      <c r="P175" s="274"/>
      <c r="Q175" s="274"/>
      <c r="R175" s="275"/>
    </row>
    <row r="176" spans="1:18" ht="26.1" customHeight="1">
      <c r="A176" s="277"/>
      <c r="B176" s="294" t="s">
        <v>742</v>
      </c>
      <c r="C176" s="305" t="s">
        <v>703</v>
      </c>
      <c r="D176" s="292"/>
      <c r="E176" s="293">
        <v>43903.392</v>
      </c>
      <c r="F176" s="293">
        <v>42630</v>
      </c>
      <c r="G176" s="293">
        <v>39804</v>
      </c>
      <c r="H176" s="293">
        <v>37808.699999999997</v>
      </c>
      <c r="I176" s="293">
        <v>38683.699999999997</v>
      </c>
      <c r="J176" s="293">
        <v>34200</v>
      </c>
      <c r="K176" s="293">
        <v>30758</v>
      </c>
      <c r="L176" s="274"/>
      <c r="M176" s="274"/>
      <c r="N176" s="274"/>
      <c r="O176" s="274"/>
      <c r="P176" s="274"/>
      <c r="Q176" s="274"/>
      <c r="R176" s="275"/>
    </row>
    <row r="177" spans="1:18" ht="26.1" customHeight="1">
      <c r="A177" s="277"/>
      <c r="B177" s="294" t="s">
        <v>743</v>
      </c>
      <c r="C177" s="305" t="s">
        <v>703</v>
      </c>
      <c r="D177" s="292"/>
      <c r="E177" s="293">
        <v>1.292</v>
      </c>
      <c r="F177" s="293">
        <v>1.224</v>
      </c>
      <c r="G177" s="293">
        <v>1.0640000000000001</v>
      </c>
      <c r="H177" s="293">
        <v>1.286</v>
      </c>
      <c r="I177" s="293">
        <v>1.1589200000000002</v>
      </c>
      <c r="J177" s="293">
        <v>1.41</v>
      </c>
      <c r="K177" s="293">
        <v>1.1639999999999999</v>
      </c>
      <c r="L177" s="274"/>
      <c r="M177" s="274"/>
      <c r="N177" s="274"/>
      <c r="O177" s="274"/>
      <c r="P177" s="274"/>
      <c r="Q177" s="274"/>
      <c r="R177" s="275"/>
    </row>
    <row r="178" spans="1:18" ht="26.1" customHeight="1">
      <c r="A178" s="277"/>
      <c r="B178" s="324"/>
      <c r="C178" s="303"/>
      <c r="D178" s="298"/>
      <c r="I178" s="337"/>
      <c r="J178" s="299"/>
      <c r="K178" s="299"/>
      <c r="L178" s="274"/>
      <c r="M178" s="274"/>
      <c r="N178" s="274"/>
      <c r="O178" s="274"/>
      <c r="P178" s="274"/>
      <c r="Q178" s="274"/>
      <c r="R178" s="275"/>
    </row>
    <row r="179" spans="1:18" ht="30" customHeight="1">
      <c r="A179" s="277"/>
      <c r="B179" s="286" t="s">
        <v>744</v>
      </c>
      <c r="C179" s="281"/>
      <c r="D179" s="282"/>
      <c r="E179" s="281"/>
      <c r="F179" s="281"/>
      <c r="G179" s="281"/>
      <c r="H179" s="281"/>
      <c r="I179" s="281"/>
      <c r="J179" s="281"/>
      <c r="K179" s="281"/>
      <c r="L179" s="274"/>
      <c r="M179" s="274"/>
      <c r="N179" s="274"/>
      <c r="O179" s="274"/>
      <c r="P179" s="274"/>
      <c r="Q179" s="274"/>
      <c r="R179" s="275"/>
    </row>
    <row r="180" spans="1:18" ht="30" customHeight="1">
      <c r="A180" s="277"/>
      <c r="B180" s="287" t="s">
        <v>9</v>
      </c>
      <c r="C180" s="288"/>
      <c r="D180" s="338"/>
      <c r="E180" s="288"/>
      <c r="F180" s="288"/>
      <c r="G180" s="288"/>
      <c r="H180" s="288"/>
      <c r="I180" s="288"/>
      <c r="J180" s="299"/>
      <c r="K180" s="299"/>
      <c r="L180" s="274"/>
      <c r="M180" s="274"/>
      <c r="N180" s="274"/>
      <c r="O180" s="274"/>
      <c r="P180" s="274"/>
      <c r="Q180" s="274"/>
      <c r="R180" s="275"/>
    </row>
    <row r="181" spans="1:18" ht="26.1" customHeight="1">
      <c r="A181" s="277"/>
      <c r="B181" s="304" t="s">
        <v>648</v>
      </c>
      <c r="C181" s="327" t="s">
        <v>10</v>
      </c>
      <c r="D181" s="338"/>
      <c r="E181" s="339">
        <v>1.2150814053127677E-3</v>
      </c>
      <c r="F181" s="340">
        <v>0.29832802547770704</v>
      </c>
      <c r="G181" s="340">
        <v>0.51258298595028562</v>
      </c>
      <c r="H181" s="340">
        <v>0.77458563535911595</v>
      </c>
      <c r="I181" s="340">
        <v>1.0016299918500406</v>
      </c>
      <c r="J181" s="340">
        <v>1.9008613138686132</v>
      </c>
      <c r="K181" s="340">
        <f>25.87501/85.18</f>
        <v>0.30376860765437891</v>
      </c>
      <c r="L181" s="340"/>
      <c r="M181" s="274"/>
      <c r="N181" s="274"/>
      <c r="O181" s="274"/>
      <c r="P181" s="274"/>
      <c r="Q181" s="274"/>
      <c r="R181" s="275"/>
    </row>
    <row r="182" spans="1:18" ht="26.1" customHeight="1">
      <c r="A182" s="277"/>
      <c r="B182" s="304" t="s">
        <v>649</v>
      </c>
      <c r="C182" s="327" t="s">
        <v>745</v>
      </c>
      <c r="D182" s="333"/>
      <c r="E182" s="341" t="s">
        <v>11</v>
      </c>
      <c r="F182" s="341" t="s">
        <v>11</v>
      </c>
      <c r="G182" s="341" t="s">
        <v>11</v>
      </c>
      <c r="H182" s="341" t="s">
        <v>11</v>
      </c>
      <c r="I182" s="341" t="s">
        <v>11</v>
      </c>
      <c r="J182" s="342">
        <v>65.885619999999989</v>
      </c>
      <c r="K182" s="342">
        <v>68.089702000000003</v>
      </c>
      <c r="L182" s="274"/>
      <c r="M182" s="274"/>
      <c r="N182" s="274"/>
      <c r="O182" s="274"/>
      <c r="P182" s="274"/>
      <c r="Q182" s="274"/>
      <c r="R182" s="275"/>
    </row>
    <row r="183" spans="1:18" ht="26.1" customHeight="1">
      <c r="A183" s="277"/>
      <c r="B183" s="253" t="s">
        <v>746</v>
      </c>
      <c r="C183" s="328" t="s">
        <v>745</v>
      </c>
      <c r="D183" s="333"/>
      <c r="E183" s="341" t="s">
        <v>11</v>
      </c>
      <c r="F183" s="341" t="s">
        <v>11</v>
      </c>
      <c r="G183" s="341" t="s">
        <v>11</v>
      </c>
      <c r="H183" s="341" t="s">
        <v>11</v>
      </c>
      <c r="I183" s="341" t="s">
        <v>11</v>
      </c>
      <c r="J183" s="343">
        <v>35.421419999999998</v>
      </c>
      <c r="K183" s="343">
        <v>41.465300999999997</v>
      </c>
      <c r="L183" s="274"/>
      <c r="M183" s="274"/>
      <c r="N183" s="274"/>
      <c r="O183" s="274"/>
      <c r="P183" s="274"/>
      <c r="Q183" s="274"/>
      <c r="R183" s="275"/>
    </row>
    <row r="184" spans="1:18" ht="26.1" customHeight="1">
      <c r="A184" s="277"/>
      <c r="B184" s="253" t="s">
        <v>747</v>
      </c>
      <c r="C184" s="328" t="s">
        <v>745</v>
      </c>
      <c r="D184" s="338"/>
      <c r="E184" s="341" t="s">
        <v>11</v>
      </c>
      <c r="F184" s="341" t="s">
        <v>11</v>
      </c>
      <c r="G184" s="341" t="s">
        <v>11</v>
      </c>
      <c r="H184" s="341" t="s">
        <v>11</v>
      </c>
      <c r="I184" s="341" t="s">
        <v>11</v>
      </c>
      <c r="J184" s="343">
        <v>30.464199999999998</v>
      </c>
      <c r="K184" s="343">
        <v>26.624400999999999</v>
      </c>
      <c r="L184" s="274"/>
      <c r="M184" s="274"/>
      <c r="N184" s="274"/>
      <c r="O184" s="274"/>
      <c r="P184" s="274"/>
      <c r="Q184" s="274"/>
      <c r="R184" s="275"/>
    </row>
    <row r="185" spans="1:18" ht="26.1" customHeight="1">
      <c r="A185" s="277"/>
      <c r="B185" s="304" t="s">
        <v>748</v>
      </c>
      <c r="C185" s="305" t="s">
        <v>15</v>
      </c>
      <c r="D185" s="292"/>
      <c r="E185" s="302">
        <v>1460</v>
      </c>
      <c r="F185" s="302">
        <v>22436</v>
      </c>
      <c r="G185" s="302">
        <v>14844</v>
      </c>
      <c r="H185" s="302">
        <v>8714</v>
      </c>
      <c r="I185" s="302">
        <v>9884</v>
      </c>
      <c r="J185" s="302">
        <v>8440</v>
      </c>
      <c r="K185" s="302">
        <v>7093</v>
      </c>
      <c r="L185" s="274"/>
      <c r="M185" s="274"/>
      <c r="N185" s="274"/>
      <c r="O185" s="274"/>
      <c r="P185" s="274"/>
      <c r="Q185" s="274"/>
      <c r="R185" s="275"/>
    </row>
    <row r="186" spans="1:18" ht="30" customHeight="1">
      <c r="A186" s="277"/>
      <c r="B186" s="315" t="s">
        <v>17</v>
      </c>
      <c r="C186" s="303"/>
      <c r="D186" s="298"/>
      <c r="E186" s="299"/>
      <c r="F186" s="299"/>
      <c r="G186" s="299"/>
      <c r="H186" s="299"/>
      <c r="I186" s="299"/>
      <c r="J186" s="299"/>
      <c r="K186" s="299"/>
      <c r="L186" s="274"/>
      <c r="M186" s="274"/>
      <c r="N186" s="274"/>
      <c r="O186" s="274"/>
      <c r="P186" s="274"/>
      <c r="Q186" s="274"/>
      <c r="R186" s="275"/>
    </row>
    <row r="187" spans="1:18" ht="27.6" customHeight="1">
      <c r="A187" s="277"/>
      <c r="B187" s="294" t="s">
        <v>652</v>
      </c>
      <c r="C187" s="305" t="s">
        <v>15</v>
      </c>
      <c r="D187" s="292"/>
      <c r="E187" s="305" t="s">
        <v>961</v>
      </c>
      <c r="F187" s="302">
        <v>204000</v>
      </c>
      <c r="G187" s="302">
        <v>202000</v>
      </c>
      <c r="H187" s="302">
        <v>206000</v>
      </c>
      <c r="I187" s="302">
        <v>200000</v>
      </c>
      <c r="J187" s="302">
        <v>80000</v>
      </c>
      <c r="K187" s="302">
        <v>188458</v>
      </c>
      <c r="L187" s="274"/>
      <c r="M187" s="274"/>
      <c r="N187" s="274"/>
      <c r="O187" s="274"/>
      <c r="P187" s="274"/>
      <c r="Q187" s="274"/>
      <c r="R187" s="275"/>
    </row>
    <row r="188" spans="1:18" ht="26.1" customHeight="1">
      <c r="A188" s="277"/>
      <c r="B188" s="294" t="s">
        <v>749</v>
      </c>
      <c r="C188" s="327" t="s">
        <v>745</v>
      </c>
      <c r="D188" s="292"/>
      <c r="E188" s="467">
        <v>0</v>
      </c>
      <c r="F188" s="467">
        <v>0</v>
      </c>
      <c r="G188" s="467">
        <v>0</v>
      </c>
      <c r="H188" s="317">
        <v>0</v>
      </c>
      <c r="I188" s="317">
        <v>0</v>
      </c>
      <c r="J188" s="317">
        <v>0</v>
      </c>
      <c r="K188" s="317">
        <v>0</v>
      </c>
      <c r="L188" s="274"/>
      <c r="M188" s="274"/>
      <c r="N188" s="274"/>
      <c r="O188" s="274"/>
      <c r="P188" s="274"/>
      <c r="Q188" s="274"/>
      <c r="R188" s="275"/>
    </row>
    <row r="189" spans="1:18" ht="26.1" customHeight="1">
      <c r="A189" s="277"/>
      <c r="B189" s="304" t="s">
        <v>750</v>
      </c>
      <c r="C189" s="327" t="s">
        <v>745</v>
      </c>
      <c r="D189" s="333"/>
      <c r="E189" s="342">
        <v>2</v>
      </c>
      <c r="F189" s="342">
        <v>3.1</v>
      </c>
      <c r="G189" s="342">
        <v>5.7</v>
      </c>
      <c r="H189" s="342">
        <v>11</v>
      </c>
      <c r="I189" s="342">
        <v>17.899999999999999</v>
      </c>
      <c r="J189" s="342">
        <v>15.059999999999999</v>
      </c>
      <c r="K189" s="342">
        <v>14</v>
      </c>
      <c r="L189" s="274"/>
      <c r="M189" s="274"/>
      <c r="N189" s="274"/>
      <c r="O189" s="274"/>
      <c r="P189" s="274"/>
      <c r="Q189" s="274"/>
      <c r="R189" s="275"/>
    </row>
    <row r="190" spans="1:18" ht="26.1" customHeight="1">
      <c r="A190" s="277"/>
      <c r="B190" s="253" t="s">
        <v>746</v>
      </c>
      <c r="C190" s="328" t="s">
        <v>745</v>
      </c>
      <c r="D190" s="333"/>
      <c r="E190" s="343">
        <v>0</v>
      </c>
      <c r="F190" s="343">
        <v>3.1</v>
      </c>
      <c r="G190" s="343">
        <v>5.7</v>
      </c>
      <c r="H190" s="343">
        <v>6</v>
      </c>
      <c r="I190" s="343">
        <v>9.8000000000000007</v>
      </c>
      <c r="J190" s="343">
        <v>7.5</v>
      </c>
      <c r="K190" s="343">
        <v>7</v>
      </c>
      <c r="L190" s="274"/>
      <c r="M190" s="274"/>
      <c r="N190" s="274"/>
      <c r="O190" s="274"/>
      <c r="P190" s="274"/>
      <c r="Q190" s="274"/>
      <c r="R190" s="275"/>
    </row>
    <row r="191" spans="1:18" ht="26.1" customHeight="1">
      <c r="A191" s="277"/>
      <c r="B191" s="253" t="s">
        <v>747</v>
      </c>
      <c r="C191" s="328" t="s">
        <v>745</v>
      </c>
      <c r="D191" s="333"/>
      <c r="E191" s="343">
        <v>2</v>
      </c>
      <c r="F191" s="343">
        <v>0</v>
      </c>
      <c r="G191" s="343">
        <v>0</v>
      </c>
      <c r="H191" s="343">
        <v>5</v>
      </c>
      <c r="I191" s="343">
        <v>8.1</v>
      </c>
      <c r="J191" s="343">
        <v>7.56</v>
      </c>
      <c r="K191" s="343">
        <v>7</v>
      </c>
      <c r="L191" s="274"/>
      <c r="M191" s="274"/>
      <c r="N191" s="274"/>
      <c r="O191" s="274"/>
      <c r="P191" s="274"/>
      <c r="Q191" s="274"/>
      <c r="R191" s="275"/>
    </row>
    <row r="192" spans="1:18" ht="33.950000000000003" customHeight="1">
      <c r="A192" s="277"/>
      <c r="B192" s="304" t="s">
        <v>654</v>
      </c>
      <c r="C192" s="327" t="s">
        <v>745</v>
      </c>
      <c r="D192" s="338"/>
      <c r="E192" s="342">
        <v>15.4</v>
      </c>
      <c r="F192" s="342">
        <v>15.4</v>
      </c>
      <c r="G192" s="342">
        <v>15.4</v>
      </c>
      <c r="H192" s="342">
        <v>20.399999999999999</v>
      </c>
      <c r="I192" s="342">
        <v>28.5</v>
      </c>
      <c r="J192" s="342">
        <v>36.1</v>
      </c>
      <c r="K192" s="342">
        <v>43.06</v>
      </c>
      <c r="L192" s="274"/>
      <c r="M192" s="274"/>
      <c r="N192" s="274"/>
      <c r="O192" s="274"/>
      <c r="P192" s="274"/>
      <c r="Q192" s="274"/>
      <c r="R192" s="275"/>
    </row>
    <row r="193" spans="1:18" s="323" customFormat="1" ht="26.1" customHeight="1">
      <c r="A193" s="321"/>
      <c r="B193" s="304" t="s">
        <v>751</v>
      </c>
      <c r="C193" s="305" t="s">
        <v>15</v>
      </c>
      <c r="D193" s="338" t="s">
        <v>296</v>
      </c>
      <c r="E193" s="302">
        <v>1460</v>
      </c>
      <c r="F193" s="302">
        <v>9236</v>
      </c>
      <c r="G193" s="302">
        <v>14794</v>
      </c>
      <c r="H193" s="302">
        <v>8714</v>
      </c>
      <c r="I193" s="302">
        <v>9384</v>
      </c>
      <c r="J193" s="302">
        <v>7795</v>
      </c>
      <c r="K193" s="302">
        <v>6893</v>
      </c>
      <c r="L193" s="280"/>
      <c r="M193" s="280"/>
      <c r="N193" s="280"/>
      <c r="O193" s="280"/>
      <c r="P193" s="280"/>
      <c r="Q193" s="280"/>
      <c r="R193" s="322"/>
    </row>
    <row r="194" spans="1:18" ht="26.1" customHeight="1">
      <c r="A194" s="277"/>
      <c r="B194" s="253" t="s">
        <v>752</v>
      </c>
      <c r="C194" s="328" t="s">
        <v>15</v>
      </c>
      <c r="E194" s="344">
        <v>1460</v>
      </c>
      <c r="F194" s="344">
        <v>5870</v>
      </c>
      <c r="G194" s="344">
        <v>1630</v>
      </c>
      <c r="H194" s="344">
        <v>1920</v>
      </c>
      <c r="I194" s="344">
        <v>1620</v>
      </c>
      <c r="J194" s="344">
        <v>1915</v>
      </c>
      <c r="K194" s="344">
        <v>1650</v>
      </c>
      <c r="L194" s="274"/>
      <c r="M194" s="274"/>
      <c r="N194" s="274"/>
      <c r="O194" s="274"/>
      <c r="P194" s="274"/>
      <c r="Q194" s="274"/>
      <c r="R194" s="275"/>
    </row>
    <row r="195" spans="1:18" ht="26.1" customHeight="1">
      <c r="A195" s="277"/>
      <c r="B195" s="253" t="s">
        <v>753</v>
      </c>
      <c r="C195" s="328" t="s">
        <v>15</v>
      </c>
      <c r="D195" s="333"/>
      <c r="E195" s="344">
        <v>1460</v>
      </c>
      <c r="F195" s="344">
        <v>2570</v>
      </c>
      <c r="G195" s="344">
        <v>1110</v>
      </c>
      <c r="H195" s="344">
        <v>1320</v>
      </c>
      <c r="I195" s="344">
        <v>1043</v>
      </c>
      <c r="J195" s="344">
        <v>1915</v>
      </c>
      <c r="K195" s="344">
        <v>581</v>
      </c>
      <c r="L195" s="274"/>
      <c r="M195" s="274"/>
      <c r="N195" s="274"/>
      <c r="O195" s="274"/>
      <c r="P195" s="274"/>
      <c r="Q195" s="274"/>
      <c r="R195" s="275"/>
    </row>
    <row r="196" spans="1:18" ht="26.1" customHeight="1">
      <c r="A196" s="277"/>
      <c r="B196" s="253" t="s">
        <v>754</v>
      </c>
      <c r="C196" s="328" t="s">
        <v>15</v>
      </c>
      <c r="D196" s="333"/>
      <c r="E196" s="344">
        <v>0</v>
      </c>
      <c r="F196" s="344">
        <v>3300</v>
      </c>
      <c r="G196" s="344">
        <v>520</v>
      </c>
      <c r="H196" s="344">
        <v>600</v>
      </c>
      <c r="I196" s="344">
        <v>577</v>
      </c>
      <c r="J196" s="344">
        <v>0</v>
      </c>
      <c r="K196" s="344">
        <v>1069</v>
      </c>
      <c r="L196" s="274"/>
      <c r="M196" s="274"/>
      <c r="N196" s="274"/>
      <c r="O196" s="274"/>
      <c r="P196" s="274"/>
      <c r="Q196" s="274"/>
      <c r="R196" s="275"/>
    </row>
    <row r="197" spans="1:18" ht="26.1" customHeight="1">
      <c r="A197" s="277"/>
      <c r="B197" s="253" t="s">
        <v>755</v>
      </c>
      <c r="C197" s="328" t="s">
        <v>15</v>
      </c>
      <c r="D197" s="333"/>
      <c r="E197" s="344">
        <v>0</v>
      </c>
      <c r="F197" s="344">
        <v>3366</v>
      </c>
      <c r="G197" s="344">
        <v>12164</v>
      </c>
      <c r="H197" s="344">
        <v>6794</v>
      </c>
      <c r="I197" s="344">
        <v>7764</v>
      </c>
      <c r="J197" s="344">
        <v>5880</v>
      </c>
      <c r="K197" s="344">
        <v>5243</v>
      </c>
      <c r="L197" s="274"/>
      <c r="M197" s="274"/>
      <c r="N197" s="274"/>
      <c r="O197" s="274"/>
      <c r="P197" s="274"/>
      <c r="Q197" s="274"/>
      <c r="R197" s="275"/>
    </row>
    <row r="198" spans="1:18" ht="26.1" customHeight="1">
      <c r="A198" s="277"/>
      <c r="B198" s="253" t="s">
        <v>753</v>
      </c>
      <c r="C198" s="328" t="s">
        <v>15</v>
      </c>
      <c r="D198" s="333"/>
      <c r="E198" s="344">
        <v>0</v>
      </c>
      <c r="F198" s="344">
        <v>1610</v>
      </c>
      <c r="G198" s="344">
        <v>364</v>
      </c>
      <c r="H198" s="344">
        <v>1049</v>
      </c>
      <c r="I198" s="344">
        <v>498</v>
      </c>
      <c r="J198" s="344">
        <v>923</v>
      </c>
      <c r="K198" s="344">
        <v>539</v>
      </c>
      <c r="L198" s="274"/>
      <c r="M198" s="274"/>
      <c r="N198" s="274"/>
      <c r="O198" s="274"/>
      <c r="P198" s="274"/>
      <c r="Q198" s="274"/>
      <c r="R198" s="275"/>
    </row>
    <row r="199" spans="1:18" ht="26.1" customHeight="1">
      <c r="A199" s="277"/>
      <c r="B199" s="253" t="s">
        <v>754</v>
      </c>
      <c r="C199" s="328" t="s">
        <v>15</v>
      </c>
      <c r="D199" s="333"/>
      <c r="E199" s="344">
        <v>0</v>
      </c>
      <c r="F199" s="344">
        <v>1756</v>
      </c>
      <c r="G199" s="344">
        <v>11800</v>
      </c>
      <c r="H199" s="344">
        <v>5745</v>
      </c>
      <c r="I199" s="344">
        <v>7266</v>
      </c>
      <c r="J199" s="344">
        <v>4957</v>
      </c>
      <c r="K199" s="344">
        <v>4704</v>
      </c>
      <c r="L199" s="274"/>
      <c r="M199" s="274"/>
      <c r="N199" s="274"/>
      <c r="O199" s="274"/>
      <c r="P199" s="274"/>
      <c r="Q199" s="274"/>
      <c r="R199" s="275"/>
    </row>
    <row r="200" spans="1:18" ht="26.1" customHeight="1">
      <c r="A200" s="277"/>
      <c r="B200" s="274"/>
      <c r="C200" s="274"/>
      <c r="D200" s="274"/>
      <c r="E200" s="274"/>
      <c r="F200" s="274"/>
      <c r="G200" s="274"/>
      <c r="H200" s="274"/>
      <c r="I200" s="274"/>
      <c r="J200" s="299"/>
      <c r="K200" s="299"/>
      <c r="L200" s="274"/>
      <c r="M200" s="274"/>
      <c r="N200" s="274"/>
      <c r="O200" s="274"/>
      <c r="P200" s="274"/>
      <c r="Q200" s="274"/>
      <c r="R200" s="275"/>
    </row>
    <row r="201" spans="1:18" ht="30" customHeight="1">
      <c r="A201" s="277"/>
      <c r="B201" s="286" t="s">
        <v>24</v>
      </c>
      <c r="C201" s="281"/>
      <c r="D201" s="282"/>
      <c r="E201" s="281"/>
      <c r="F201" s="281"/>
      <c r="G201" s="281"/>
      <c r="H201" s="281"/>
      <c r="I201" s="281"/>
      <c r="J201" s="299"/>
      <c r="K201" s="299"/>
      <c r="L201" s="274"/>
      <c r="M201" s="274"/>
      <c r="N201" s="274"/>
      <c r="O201" s="274"/>
      <c r="P201" s="274"/>
      <c r="Q201" s="274"/>
      <c r="R201" s="275"/>
    </row>
    <row r="202" spans="1:18" ht="26.1" customHeight="1">
      <c r="A202" s="277"/>
      <c r="B202" s="345" t="s">
        <v>25</v>
      </c>
      <c r="C202" s="346" t="s">
        <v>26</v>
      </c>
      <c r="D202" s="288"/>
      <c r="E202" s="347">
        <v>58.35</v>
      </c>
      <c r="F202" s="347">
        <v>62.8</v>
      </c>
      <c r="G202" s="347">
        <v>64.77</v>
      </c>
      <c r="H202" s="347">
        <v>72.400000000000006</v>
      </c>
      <c r="I202" s="347">
        <v>73.62</v>
      </c>
      <c r="J202" s="65">
        <v>68.569999999999993</v>
      </c>
      <c r="K202" s="348">
        <v>85.18</v>
      </c>
      <c r="L202" s="274"/>
      <c r="M202" s="274"/>
      <c r="N202" s="274"/>
      <c r="O202" s="274"/>
      <c r="P202" s="274"/>
      <c r="Q202" s="274"/>
      <c r="R202" s="275"/>
    </row>
    <row r="203" spans="1:18" ht="26.1" customHeight="1">
      <c r="A203" s="277"/>
      <c r="B203" s="349"/>
      <c r="C203" s="350"/>
      <c r="D203" s="351"/>
      <c r="E203" s="352"/>
      <c r="F203" s="352"/>
      <c r="G203" s="352"/>
      <c r="H203" s="352"/>
      <c r="I203" s="352"/>
      <c r="J203" s="352"/>
      <c r="K203" s="352"/>
      <c r="L203" s="274"/>
      <c r="M203" s="274"/>
      <c r="N203" s="279"/>
      <c r="O203" s="274"/>
      <c r="P203" s="274"/>
      <c r="Q203" s="274"/>
      <c r="R203" s="275"/>
    </row>
    <row r="204" spans="1:18" ht="30" customHeight="1">
      <c r="A204" s="277"/>
      <c r="B204" s="485" t="s">
        <v>27</v>
      </c>
      <c r="C204" s="486"/>
      <c r="D204" s="486"/>
      <c r="E204" s="486"/>
      <c r="F204" s="486"/>
      <c r="G204" s="486"/>
      <c r="H204" s="486"/>
      <c r="I204" s="486"/>
      <c r="J204" s="352"/>
      <c r="K204" s="352"/>
      <c r="L204" s="279"/>
      <c r="M204" s="274"/>
      <c r="N204" s="274"/>
      <c r="O204" s="274"/>
      <c r="P204" s="274"/>
      <c r="Q204" s="274"/>
      <c r="R204" s="275"/>
    </row>
    <row r="205" spans="1:18" ht="363.6" customHeight="1">
      <c r="A205" s="277"/>
      <c r="B205" s="487" t="s">
        <v>986</v>
      </c>
      <c r="C205" s="487"/>
      <c r="D205" s="487"/>
      <c r="E205" s="487"/>
      <c r="F205" s="487"/>
      <c r="G205" s="487"/>
      <c r="H205" s="487"/>
      <c r="I205" s="487"/>
      <c r="J205" s="487"/>
      <c r="K205" s="487"/>
      <c r="L205" s="279"/>
      <c r="M205" s="274"/>
      <c r="N205" s="274"/>
      <c r="O205" s="274"/>
      <c r="P205" s="274"/>
      <c r="Q205" s="274"/>
      <c r="R205" s="275"/>
    </row>
    <row r="206" spans="1:18" ht="26.1" customHeight="1">
      <c r="A206" s="277"/>
      <c r="B206" s="301"/>
      <c r="C206" s="301"/>
      <c r="D206" s="301"/>
      <c r="E206" s="301"/>
      <c r="F206" s="301"/>
      <c r="G206" s="301"/>
      <c r="H206" s="301"/>
      <c r="I206" s="301"/>
      <c r="J206" s="301"/>
      <c r="K206" s="301"/>
      <c r="L206" s="274"/>
      <c r="M206" s="274"/>
      <c r="N206" s="274"/>
      <c r="O206" s="274"/>
      <c r="P206" s="274"/>
      <c r="Q206" s="274"/>
      <c r="R206" s="275"/>
    </row>
    <row r="207" spans="1:18" ht="30" customHeight="1">
      <c r="A207" s="277"/>
      <c r="B207" s="315" t="s">
        <v>756</v>
      </c>
      <c r="C207" s="274"/>
      <c r="D207" s="278"/>
      <c r="E207" s="274"/>
      <c r="F207" s="274"/>
      <c r="G207" s="274"/>
      <c r="H207" s="274"/>
      <c r="I207" s="274"/>
      <c r="J207" s="274"/>
      <c r="K207" s="274"/>
      <c r="L207" s="274"/>
      <c r="M207" s="274"/>
      <c r="N207" s="274"/>
      <c r="O207" s="274"/>
      <c r="P207" s="274"/>
      <c r="Q207" s="274"/>
      <c r="R207" s="275"/>
    </row>
    <row r="208" spans="1:18" ht="60" customHeight="1">
      <c r="A208" s="277"/>
      <c r="B208" s="324" t="s">
        <v>757</v>
      </c>
      <c r="C208" s="298" t="s">
        <v>15</v>
      </c>
      <c r="D208" s="298"/>
      <c r="E208" s="319">
        <v>6</v>
      </c>
      <c r="F208" s="303">
        <v>6</v>
      </c>
      <c r="G208" s="303">
        <v>8</v>
      </c>
      <c r="H208" s="303">
        <v>8</v>
      </c>
      <c r="I208" s="303">
        <v>8</v>
      </c>
      <c r="J208" s="303">
        <v>8</v>
      </c>
      <c r="K208" s="303">
        <v>8</v>
      </c>
      <c r="L208" s="278"/>
      <c r="M208" s="278"/>
      <c r="N208" s="278"/>
      <c r="O208" s="274"/>
      <c r="P208" s="274"/>
      <c r="Q208" s="274"/>
      <c r="R208" s="275"/>
    </row>
    <row r="209" spans="1:18" ht="51" customHeight="1">
      <c r="A209" s="277"/>
      <c r="B209" s="324" t="s">
        <v>758</v>
      </c>
      <c r="C209" s="298" t="s">
        <v>28</v>
      </c>
      <c r="E209" s="303">
        <v>18253</v>
      </c>
      <c r="F209" s="303">
        <v>18085</v>
      </c>
      <c r="G209" s="303">
        <v>17542</v>
      </c>
      <c r="H209" s="303">
        <v>16728</v>
      </c>
      <c r="I209" s="303">
        <v>17777</v>
      </c>
      <c r="J209" s="303">
        <v>16975</v>
      </c>
      <c r="K209" s="303">
        <v>19624</v>
      </c>
      <c r="L209" s="274"/>
      <c r="M209" s="274"/>
      <c r="N209" s="274"/>
      <c r="O209" s="274"/>
      <c r="P209" s="274"/>
      <c r="Q209" s="274"/>
      <c r="R209" s="275"/>
    </row>
    <row r="210" spans="1:18" ht="33.950000000000003" customHeight="1">
      <c r="A210" s="277"/>
      <c r="B210" s="324" t="s">
        <v>759</v>
      </c>
      <c r="C210" s="298" t="s">
        <v>28</v>
      </c>
      <c r="D210" s="274"/>
      <c r="E210" s="303">
        <v>35078</v>
      </c>
      <c r="F210" s="303">
        <v>34543</v>
      </c>
      <c r="G210" s="303">
        <v>34243</v>
      </c>
      <c r="H210" s="303">
        <v>33958</v>
      </c>
      <c r="I210" s="303">
        <v>35348</v>
      </c>
      <c r="J210" s="303">
        <v>32225</v>
      </c>
      <c r="K210" s="303">
        <v>50318</v>
      </c>
      <c r="L210" s="274"/>
      <c r="M210" s="274"/>
      <c r="N210" s="274"/>
      <c r="O210" s="274"/>
      <c r="P210" s="274"/>
      <c r="Q210" s="274"/>
      <c r="R210" s="275"/>
    </row>
    <row r="211" spans="1:18" ht="33.950000000000003" customHeight="1">
      <c r="A211" s="277"/>
      <c r="B211" s="353" t="s">
        <v>760</v>
      </c>
      <c r="C211" s="354" t="s">
        <v>703</v>
      </c>
      <c r="D211" s="355"/>
      <c r="E211" s="410">
        <v>27799.141477500001</v>
      </c>
      <c r="F211" s="410">
        <v>24047.877317899998</v>
      </c>
      <c r="G211" s="410">
        <v>18282.1430215</v>
      </c>
      <c r="H211" s="410">
        <v>15169.8438202</v>
      </c>
      <c r="I211" s="410">
        <v>14993.864741400001</v>
      </c>
      <c r="J211" s="410">
        <v>12779.3032821</v>
      </c>
      <c r="K211" s="410">
        <v>13495.4485977</v>
      </c>
      <c r="L211" s="274"/>
      <c r="M211" s="274"/>
      <c r="N211" s="274"/>
      <c r="O211" s="274"/>
      <c r="P211" s="274"/>
      <c r="Q211" s="274"/>
      <c r="R211" s="275"/>
    </row>
    <row r="212" spans="1:18" ht="26.1" customHeight="1">
      <c r="A212" s="277"/>
      <c r="B212" s="324" t="s">
        <v>761</v>
      </c>
      <c r="C212" s="298" t="s">
        <v>10</v>
      </c>
      <c r="D212" s="274"/>
      <c r="E212" s="299">
        <v>7546</v>
      </c>
      <c r="F212" s="299">
        <v>8214</v>
      </c>
      <c r="G212" s="299">
        <v>7566</v>
      </c>
      <c r="H212" s="299">
        <v>6395</v>
      </c>
      <c r="I212" s="299">
        <v>11869</v>
      </c>
      <c r="J212" s="299">
        <v>10205.644306264338</v>
      </c>
      <c r="K212" s="299">
        <v>8962.0803005400321</v>
      </c>
      <c r="L212" s="274"/>
      <c r="M212" s="274"/>
      <c r="N212" s="274"/>
      <c r="O212" s="274"/>
      <c r="P212" s="274"/>
      <c r="Q212" s="274"/>
      <c r="R212" s="275"/>
    </row>
    <row r="213" spans="1:18" ht="26.1" customHeight="1">
      <c r="A213" s="277"/>
      <c r="B213" s="324"/>
      <c r="C213" s="298"/>
      <c r="D213" s="274"/>
      <c r="E213" s="303"/>
      <c r="F213" s="303"/>
      <c r="G213" s="303"/>
      <c r="H213" s="303"/>
      <c r="I213" s="303"/>
      <c r="J213" s="303"/>
      <c r="K213" s="303"/>
      <c r="L213" s="274"/>
      <c r="M213" s="274"/>
      <c r="N213" s="274"/>
      <c r="O213" s="274"/>
      <c r="P213" s="274"/>
      <c r="Q213" s="274"/>
      <c r="R213" s="275"/>
    </row>
    <row r="214" spans="1:18" ht="30" customHeight="1">
      <c r="A214" s="277"/>
      <c r="B214" s="315" t="s">
        <v>762</v>
      </c>
      <c r="C214" s="274"/>
      <c r="D214" s="278"/>
      <c r="E214" s="274"/>
      <c r="F214" s="274"/>
      <c r="G214" s="274"/>
      <c r="H214" s="274"/>
      <c r="I214" s="274"/>
      <c r="L214" s="274"/>
      <c r="M214" s="274"/>
      <c r="N214" s="274"/>
      <c r="O214" s="274"/>
      <c r="P214" s="274"/>
      <c r="Q214" s="274"/>
      <c r="R214" s="275"/>
    </row>
    <row r="215" spans="1:18" ht="26.1" customHeight="1">
      <c r="A215" s="277"/>
      <c r="B215" s="324" t="s">
        <v>763</v>
      </c>
      <c r="C215" s="298" t="s">
        <v>703</v>
      </c>
      <c r="D215" s="274"/>
      <c r="E215" s="299">
        <v>12860.31926</v>
      </c>
      <c r="F215" s="299">
        <v>12664.212</v>
      </c>
      <c r="G215" s="299">
        <v>12462.733</v>
      </c>
      <c r="H215" s="299">
        <v>11574.407999999999</v>
      </c>
      <c r="I215" s="299">
        <v>13278.084000000001</v>
      </c>
      <c r="J215" s="299">
        <v>10794.425999999999</v>
      </c>
      <c r="K215" s="299">
        <f>12604725/1000</f>
        <v>12604.725</v>
      </c>
      <c r="L215" s="274"/>
      <c r="M215" s="274"/>
      <c r="N215" s="274"/>
      <c r="O215" s="274"/>
      <c r="P215" s="274"/>
      <c r="Q215" s="274"/>
      <c r="R215" s="275"/>
    </row>
    <row r="216" spans="1:18" ht="26.1" customHeight="1">
      <c r="A216" s="277"/>
      <c r="B216" s="324" t="s">
        <v>761</v>
      </c>
      <c r="C216" s="298" t="s">
        <v>10</v>
      </c>
      <c r="D216" s="274"/>
      <c r="E216" s="299">
        <v>6727.1596799999998</v>
      </c>
      <c r="F216" s="299">
        <v>7315.1025150000014</v>
      </c>
      <c r="G216" s="299">
        <v>6689.8931980000007</v>
      </c>
      <c r="H216" s="299">
        <v>5543.2408259999993</v>
      </c>
      <c r="I216" s="299">
        <v>10635.769743999997</v>
      </c>
      <c r="J216" s="299">
        <v>8388.7223539999941</v>
      </c>
      <c r="K216" s="299">
        <v>8954.7000000000007</v>
      </c>
      <c r="L216" s="274"/>
      <c r="M216" s="274"/>
      <c r="N216" s="274"/>
      <c r="O216" s="274"/>
      <c r="P216" s="274"/>
      <c r="Q216" s="274"/>
      <c r="R216" s="275"/>
    </row>
    <row r="217" spans="1:18" ht="33.950000000000003" customHeight="1">
      <c r="A217" s="277"/>
      <c r="B217" s="353" t="s">
        <v>760</v>
      </c>
      <c r="C217" s="354" t="s">
        <v>703</v>
      </c>
      <c r="D217" s="355"/>
      <c r="E217" s="410">
        <v>25517.649249999999</v>
      </c>
      <c r="F217" s="410">
        <v>21326.797462000002</v>
      </c>
      <c r="G217" s="410">
        <v>15880.101949</v>
      </c>
      <c r="H217" s="410">
        <v>12825.503314</v>
      </c>
      <c r="I217" s="410">
        <v>12347.124727</v>
      </c>
      <c r="J217" s="410">
        <v>10152.162673999999</v>
      </c>
      <c r="K217" s="410">
        <v>10698.004740999999</v>
      </c>
      <c r="L217" s="274"/>
      <c r="M217" s="274"/>
      <c r="N217" s="274"/>
      <c r="O217" s="274"/>
      <c r="P217" s="274"/>
      <c r="Q217" s="274"/>
      <c r="R217" s="275"/>
    </row>
    <row r="218" spans="1:18" ht="15.4" customHeight="1">
      <c r="P218" s="275"/>
      <c r="Q218" s="275"/>
      <c r="R218" s="275"/>
    </row>
    <row r="219" spans="1:18" ht="15.4" customHeight="1">
      <c r="P219" s="275"/>
      <c r="Q219" s="275"/>
      <c r="R219" s="275"/>
    </row>
    <row r="220" spans="1:18" ht="15.4" customHeight="1">
      <c r="P220" s="275"/>
      <c r="Q220" s="275"/>
      <c r="R220" s="275"/>
    </row>
    <row r="221" spans="1:18" ht="15.4" customHeight="1">
      <c r="E221" s="299"/>
      <c r="F221" s="299"/>
      <c r="G221" s="299"/>
      <c r="H221" s="299"/>
      <c r="I221" s="299"/>
      <c r="J221" s="299"/>
      <c r="P221" s="275"/>
      <c r="Q221" s="275"/>
      <c r="R221" s="275"/>
    </row>
    <row r="222" spans="1:18" ht="15.4" customHeight="1">
      <c r="P222" s="275"/>
      <c r="Q222" s="275"/>
      <c r="R222" s="275"/>
    </row>
    <row r="223" spans="1:18" ht="15.4" customHeight="1">
      <c r="P223" s="275"/>
      <c r="Q223" s="275"/>
      <c r="R223" s="275"/>
    </row>
    <row r="224" spans="1:18" ht="15.4" customHeight="1">
      <c r="P224" s="275"/>
      <c r="Q224" s="275"/>
      <c r="R224" s="275"/>
    </row>
    <row r="225" spans="16:18" ht="15.4" customHeight="1">
      <c r="P225" s="275"/>
      <c r="Q225" s="275"/>
      <c r="R225" s="275"/>
    </row>
  </sheetData>
  <mergeCells count="2">
    <mergeCell ref="B204:I204"/>
    <mergeCell ref="B205:K205"/>
  </mergeCells>
  <pageMargins left="0.7" right="0.7" top="0.75" bottom="0.75" header="0.3" footer="0.3"/>
  <pageSetup orientation="portrait" r:id="rId1"/>
  <headerFooter>
    <oddFooter>&amp;C&amp;"Helvetica Neue,Regular"&amp;12&amp;K000000&amp;P</oddFooter>
  </headerFooter>
  <ignoredErrors>
    <ignoredError sqref="D22 D70:D77 D85:D87 D97 D131 E187 D82:D8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D7FE7-1021-485A-A67E-4230884796AC}">
  <dimension ref="A1:T120"/>
  <sheetViews>
    <sheetView showGridLines="0" zoomScale="60" zoomScaleNormal="60" zoomScaleSheetLayoutView="20" workbookViewId="0">
      <pane ySplit="6" topLeftCell="A103" activePane="bottomLeft" state="frozen"/>
      <selection pane="bottomLeft" activeCell="H38" sqref="H38"/>
    </sheetView>
  </sheetViews>
  <sheetFormatPr defaultColWidth="9.140625" defaultRowHeight="15.4" customHeight="1"/>
  <cols>
    <col min="1" max="1" width="8.5703125" style="276" customWidth="1"/>
    <col min="2" max="2" width="80.5703125" style="276" customWidth="1"/>
    <col min="3" max="3" width="28.140625" style="276" customWidth="1"/>
    <col min="4" max="4" width="6.5703125" style="362" customWidth="1"/>
    <col min="5" max="11" width="17.5703125" style="276" customWidth="1"/>
    <col min="12" max="12" width="27.42578125" style="276" customWidth="1"/>
    <col min="13" max="13" width="23.5703125" style="276" customWidth="1"/>
    <col min="14" max="14" width="25.42578125" style="276" customWidth="1"/>
    <col min="15" max="15" width="26.42578125" style="276" customWidth="1"/>
    <col min="16" max="16" width="10.85546875" style="275" customWidth="1"/>
    <col min="17" max="19" width="9.140625" style="275" customWidth="1"/>
    <col min="20" max="20" width="9.140625" style="275"/>
    <col min="21" max="16384" width="9.140625" style="276"/>
  </cols>
  <sheetData>
    <row r="1" spans="1:18" ht="20.25" customHeight="1">
      <c r="A1" s="270"/>
      <c r="B1" s="271"/>
      <c r="C1" s="271" t="s">
        <v>489</v>
      </c>
      <c r="D1" s="357"/>
      <c r="E1" s="271"/>
      <c r="F1" s="271"/>
      <c r="G1" s="271"/>
      <c r="H1" s="271"/>
      <c r="I1" s="271"/>
      <c r="J1" s="271"/>
      <c r="K1" s="271"/>
      <c r="L1" s="271"/>
      <c r="M1" s="273"/>
      <c r="N1" s="271"/>
      <c r="O1" s="271"/>
      <c r="P1" s="274"/>
      <c r="Q1" s="274"/>
      <c r="R1" s="274"/>
    </row>
    <row r="2" spans="1:18" ht="20.25" customHeight="1">
      <c r="A2" s="277"/>
      <c r="B2" s="274"/>
      <c r="C2" s="274"/>
      <c r="D2" s="358"/>
      <c r="E2" s="274"/>
      <c r="F2" s="274"/>
      <c r="G2" s="274"/>
      <c r="H2" s="274"/>
      <c r="I2" s="274"/>
      <c r="J2" s="274"/>
      <c r="K2" s="274"/>
      <c r="L2" s="274"/>
      <c r="M2" s="279"/>
      <c r="N2" s="274"/>
      <c r="O2" s="274"/>
      <c r="P2" s="274"/>
      <c r="Q2" s="274"/>
      <c r="R2" s="274"/>
    </row>
    <row r="3" spans="1:18" ht="20.25" customHeight="1">
      <c r="A3" s="277"/>
      <c r="B3" s="274"/>
      <c r="C3" s="274"/>
      <c r="D3" s="358"/>
      <c r="E3" s="274"/>
      <c r="F3" s="274"/>
      <c r="G3" s="274"/>
      <c r="H3" s="274"/>
      <c r="I3" s="274"/>
      <c r="J3" s="274"/>
      <c r="K3" s="274"/>
      <c r="L3" s="274"/>
      <c r="M3" s="279"/>
      <c r="N3" s="274"/>
      <c r="O3" s="274"/>
      <c r="P3" s="274"/>
      <c r="Q3" s="274"/>
      <c r="R3" s="274"/>
    </row>
    <row r="4" spans="1:18" ht="20.25" customHeight="1">
      <c r="A4" s="277"/>
      <c r="B4" s="280"/>
      <c r="C4" s="281"/>
      <c r="D4" s="360"/>
      <c r="E4" s="281"/>
      <c r="F4" s="281"/>
      <c r="G4" s="281"/>
      <c r="H4" s="281"/>
      <c r="I4" s="281"/>
      <c r="J4" s="281"/>
      <c r="K4" s="281"/>
      <c r="L4" s="274"/>
      <c r="M4" s="279"/>
      <c r="N4" s="274"/>
      <c r="O4" s="274"/>
      <c r="P4" s="274"/>
      <c r="Q4" s="274"/>
      <c r="R4" s="274"/>
    </row>
    <row r="5" spans="1:18" ht="25.5" customHeight="1">
      <c r="A5" s="277"/>
      <c r="B5" s="283"/>
      <c r="C5" s="284" t="s">
        <v>8</v>
      </c>
      <c r="D5" s="284"/>
      <c r="E5" s="285">
        <v>2017</v>
      </c>
      <c r="F5" s="285">
        <v>2018</v>
      </c>
      <c r="G5" s="285">
        <v>2019</v>
      </c>
      <c r="H5" s="285">
        <v>2020</v>
      </c>
      <c r="I5" s="361">
        <v>2021</v>
      </c>
      <c r="J5" s="361">
        <v>2022</v>
      </c>
      <c r="K5" s="361">
        <v>2023</v>
      </c>
      <c r="L5" s="274"/>
      <c r="M5" s="274"/>
      <c r="N5" s="274"/>
      <c r="O5" s="274"/>
      <c r="P5" s="274"/>
      <c r="Q5" s="274"/>
      <c r="R5" s="274"/>
    </row>
    <row r="6" spans="1:18" ht="25.5" customHeight="1">
      <c r="A6" s="277"/>
      <c r="B6" s="274"/>
      <c r="C6" s="274"/>
      <c r="D6" s="358"/>
      <c r="E6" s="274"/>
      <c r="F6" s="274"/>
      <c r="G6" s="274"/>
      <c r="H6" s="274"/>
      <c r="I6" s="274"/>
      <c r="L6" s="274"/>
      <c r="M6" s="274"/>
      <c r="N6" s="274"/>
      <c r="O6" s="274"/>
      <c r="P6" s="274"/>
      <c r="Q6" s="274"/>
      <c r="R6" s="274"/>
    </row>
    <row r="7" spans="1:18" ht="30" customHeight="1">
      <c r="A7" s="277"/>
      <c r="B7" s="286" t="s">
        <v>764</v>
      </c>
      <c r="C7" s="281"/>
      <c r="E7" s="281"/>
      <c r="F7" s="281"/>
      <c r="G7" s="281"/>
      <c r="H7" s="281"/>
      <c r="I7" s="363"/>
      <c r="J7" s="363"/>
      <c r="K7" s="363"/>
      <c r="L7" s="274"/>
      <c r="M7" s="274"/>
      <c r="N7" s="274"/>
      <c r="O7" s="274"/>
      <c r="P7" s="274"/>
      <c r="Q7" s="274"/>
      <c r="R7" s="274"/>
    </row>
    <row r="8" spans="1:18" ht="30" customHeight="1">
      <c r="A8" s="277"/>
      <c r="B8" s="287" t="s">
        <v>9</v>
      </c>
      <c r="C8" s="316"/>
      <c r="D8" s="364" t="s">
        <v>12</v>
      </c>
      <c r="E8" s="316"/>
      <c r="F8" s="316"/>
      <c r="G8" s="316"/>
      <c r="H8" s="316"/>
      <c r="I8" s="316"/>
      <c r="L8" s="274"/>
      <c r="M8" s="274"/>
      <c r="N8" s="274"/>
      <c r="O8" s="274"/>
      <c r="P8" s="274"/>
      <c r="Q8" s="274"/>
      <c r="R8" s="274"/>
    </row>
    <row r="9" spans="1:18" ht="26.1" customHeight="1">
      <c r="A9" s="298"/>
      <c r="B9" s="294" t="s">
        <v>765</v>
      </c>
      <c r="C9" s="305" t="s">
        <v>766</v>
      </c>
      <c r="D9" s="292"/>
      <c r="E9" s="305" t="s">
        <v>11</v>
      </c>
      <c r="F9" s="305" t="s">
        <v>11</v>
      </c>
      <c r="G9" s="305" t="s">
        <v>11</v>
      </c>
      <c r="H9" s="302">
        <v>28910370</v>
      </c>
      <c r="I9" s="302">
        <v>29305964</v>
      </c>
      <c r="J9" s="302">
        <v>28085924</v>
      </c>
      <c r="K9" s="302">
        <v>29543270.332186576</v>
      </c>
      <c r="L9" s="365"/>
      <c r="M9" s="365"/>
      <c r="N9" s="274"/>
      <c r="O9" s="274"/>
      <c r="P9" s="274"/>
      <c r="Q9" s="274"/>
      <c r="R9" s="274"/>
    </row>
    <row r="10" spans="1:18" ht="26.1" customHeight="1">
      <c r="A10" s="298"/>
      <c r="B10" s="366" t="s">
        <v>767</v>
      </c>
      <c r="C10" s="319" t="s">
        <v>768</v>
      </c>
      <c r="D10" s="298"/>
      <c r="E10" s="319" t="s">
        <v>11</v>
      </c>
      <c r="F10" s="319" t="s">
        <v>11</v>
      </c>
      <c r="G10" s="319" t="s">
        <v>11</v>
      </c>
      <c r="H10" s="303">
        <v>27643692</v>
      </c>
      <c r="I10" s="303">
        <v>27751046</v>
      </c>
      <c r="J10" s="303">
        <v>26139995.08895541</v>
      </c>
      <c r="K10" s="303">
        <v>27432021.456012145</v>
      </c>
      <c r="L10" s="274"/>
      <c r="M10" s="274"/>
      <c r="N10" s="274"/>
      <c r="O10" s="274"/>
      <c r="P10" s="274"/>
      <c r="Q10" s="274"/>
      <c r="R10" s="274"/>
    </row>
    <row r="11" spans="1:18" ht="26.1" customHeight="1">
      <c r="A11" s="298"/>
      <c r="B11" s="366" t="s">
        <v>769</v>
      </c>
      <c r="C11" s="319" t="s">
        <v>770</v>
      </c>
      <c r="D11" s="298" t="s">
        <v>13</v>
      </c>
      <c r="E11" s="319" t="s">
        <v>11</v>
      </c>
      <c r="F11" s="319" t="s">
        <v>11</v>
      </c>
      <c r="G11" s="319" t="s">
        <v>11</v>
      </c>
      <c r="H11" s="303">
        <v>1265249</v>
      </c>
      <c r="I11" s="303">
        <v>1553428</v>
      </c>
      <c r="J11" s="303">
        <v>1945877.0562754506</v>
      </c>
      <c r="K11" s="303">
        <v>2111218.2041584076</v>
      </c>
      <c r="L11" s="274"/>
      <c r="M11" s="274"/>
      <c r="N11" s="274"/>
      <c r="O11" s="274"/>
      <c r="P11" s="274"/>
      <c r="Q11" s="274"/>
      <c r="R11" s="274"/>
    </row>
    <row r="12" spans="1:18" ht="26.1" customHeight="1">
      <c r="A12" s="298"/>
      <c r="B12" s="366" t="s">
        <v>771</v>
      </c>
      <c r="C12" s="319" t="s">
        <v>770</v>
      </c>
      <c r="D12" s="298" t="s">
        <v>13</v>
      </c>
      <c r="E12" s="319" t="s">
        <v>11</v>
      </c>
      <c r="F12" s="319" t="s">
        <v>11</v>
      </c>
      <c r="G12" s="319" t="s">
        <v>11</v>
      </c>
      <c r="H12" s="303">
        <v>1429</v>
      </c>
      <c r="I12" s="303">
        <v>1490</v>
      </c>
      <c r="J12" s="303">
        <v>51.405740470035319</v>
      </c>
      <c r="K12" s="303">
        <v>30.672016023297292</v>
      </c>
      <c r="L12" s="274"/>
      <c r="M12" s="274"/>
      <c r="N12" s="274"/>
      <c r="O12" s="274"/>
      <c r="P12" s="274"/>
      <c r="Q12" s="274"/>
      <c r="R12" s="274"/>
    </row>
    <row r="13" spans="1:18" ht="26.1" customHeight="1">
      <c r="A13" s="298"/>
      <c r="B13" s="366" t="s">
        <v>772</v>
      </c>
      <c r="C13" s="319" t="s">
        <v>770</v>
      </c>
      <c r="D13" s="298"/>
      <c r="E13" s="319" t="s">
        <v>11</v>
      </c>
      <c r="F13" s="319" t="s">
        <v>11</v>
      </c>
      <c r="G13" s="319" t="s">
        <v>11</v>
      </c>
      <c r="H13" s="319" t="s">
        <v>773</v>
      </c>
      <c r="I13" s="319" t="s">
        <v>773</v>
      </c>
      <c r="J13" s="319" t="s">
        <v>773</v>
      </c>
      <c r="K13" s="319" t="s">
        <v>773</v>
      </c>
      <c r="L13" s="274"/>
      <c r="M13" s="274"/>
      <c r="N13" s="274"/>
      <c r="O13" s="274"/>
      <c r="P13" s="274"/>
      <c r="Q13" s="274"/>
      <c r="R13" s="274"/>
    </row>
    <row r="14" spans="1:18" ht="26.1" customHeight="1">
      <c r="A14" s="298"/>
      <c r="B14" s="366" t="s">
        <v>774</v>
      </c>
      <c r="C14" s="319" t="s">
        <v>770</v>
      </c>
      <c r="D14" s="298"/>
      <c r="E14" s="319" t="s">
        <v>11</v>
      </c>
      <c r="F14" s="319" t="s">
        <v>11</v>
      </c>
      <c r="G14" s="319" t="s">
        <v>11</v>
      </c>
      <c r="H14" s="319" t="s">
        <v>773</v>
      </c>
      <c r="I14" s="319" t="s">
        <v>773</v>
      </c>
      <c r="J14" s="319" t="s">
        <v>773</v>
      </c>
      <c r="K14" s="319" t="s">
        <v>773</v>
      </c>
      <c r="L14" s="274"/>
      <c r="M14" s="274"/>
      <c r="N14" s="274"/>
      <c r="O14" s="274"/>
      <c r="P14" s="274"/>
      <c r="Q14" s="274"/>
      <c r="R14" s="274"/>
    </row>
    <row r="15" spans="1:18" ht="26.1" customHeight="1">
      <c r="A15" s="298"/>
      <c r="B15" s="366" t="s">
        <v>775</v>
      </c>
      <c r="C15" s="319" t="s">
        <v>770</v>
      </c>
      <c r="D15" s="298"/>
      <c r="E15" s="319" t="s">
        <v>11</v>
      </c>
      <c r="F15" s="319" t="s">
        <v>11</v>
      </c>
      <c r="G15" s="319" t="s">
        <v>11</v>
      </c>
      <c r="H15" s="319" t="s">
        <v>773</v>
      </c>
      <c r="I15" s="319" t="s">
        <v>773</v>
      </c>
      <c r="J15" s="319" t="s">
        <v>773</v>
      </c>
      <c r="K15" s="319" t="s">
        <v>773</v>
      </c>
      <c r="L15" s="274"/>
      <c r="M15" s="274"/>
      <c r="N15" s="274"/>
      <c r="O15" s="274"/>
      <c r="P15" s="274"/>
      <c r="Q15" s="274"/>
      <c r="R15" s="274"/>
    </row>
    <row r="16" spans="1:18" ht="26.1" customHeight="1">
      <c r="A16" s="298"/>
      <c r="B16" s="294" t="s">
        <v>776</v>
      </c>
      <c r="C16" s="319"/>
      <c r="D16" s="298"/>
      <c r="E16" s="319"/>
      <c r="F16" s="319"/>
      <c r="G16" s="319"/>
      <c r="H16" s="319"/>
      <c r="I16" s="319"/>
      <c r="J16" s="319"/>
      <c r="K16" s="319"/>
      <c r="L16" s="274"/>
      <c r="M16" s="274"/>
      <c r="N16" s="274"/>
      <c r="O16" s="274"/>
      <c r="P16" s="274"/>
      <c r="Q16" s="274"/>
      <c r="R16" s="274"/>
    </row>
    <row r="17" spans="1:18" ht="26.1" customHeight="1">
      <c r="A17" s="298"/>
      <c r="B17" s="324" t="s">
        <v>777</v>
      </c>
      <c r="C17" s="319" t="s">
        <v>770</v>
      </c>
      <c r="D17" s="298"/>
      <c r="E17" s="319" t="s">
        <v>11</v>
      </c>
      <c r="F17" s="319" t="s">
        <v>11</v>
      </c>
      <c r="G17" s="319" t="s">
        <v>11</v>
      </c>
      <c r="H17" s="303">
        <v>12384066</v>
      </c>
      <c r="I17" s="303">
        <v>12371232.697672775</v>
      </c>
      <c r="J17" s="303">
        <v>12251345</v>
      </c>
      <c r="K17" s="303">
        <v>12717920</v>
      </c>
      <c r="L17" s="274"/>
      <c r="M17" s="274"/>
      <c r="N17" s="274"/>
      <c r="O17" s="274"/>
      <c r="P17" s="274"/>
      <c r="Q17" s="274"/>
      <c r="R17" s="274"/>
    </row>
    <row r="18" spans="1:18" ht="26.1" customHeight="1">
      <c r="A18" s="298"/>
      <c r="B18" s="324" t="s">
        <v>778</v>
      </c>
      <c r="C18" s="319" t="s">
        <v>770</v>
      </c>
      <c r="D18" s="298"/>
      <c r="E18" s="319" t="s">
        <v>11</v>
      </c>
      <c r="F18" s="319" t="s">
        <v>11</v>
      </c>
      <c r="G18" s="319" t="s">
        <v>11</v>
      </c>
      <c r="H18" s="303">
        <v>102158</v>
      </c>
      <c r="I18" s="303">
        <v>107189.69394338976</v>
      </c>
      <c r="J18" s="303">
        <v>92699</v>
      </c>
      <c r="K18" s="303">
        <v>90686</v>
      </c>
      <c r="L18" s="274"/>
      <c r="M18" s="274"/>
      <c r="N18" s="274"/>
      <c r="O18" s="274"/>
      <c r="P18" s="274"/>
      <c r="Q18" s="274"/>
      <c r="R18" s="274"/>
    </row>
    <row r="19" spans="1:18" ht="26.1" customHeight="1">
      <c r="A19" s="298"/>
      <c r="B19" s="324" t="s">
        <v>779</v>
      </c>
      <c r="C19" s="319" t="s">
        <v>770</v>
      </c>
      <c r="D19" s="298"/>
      <c r="E19" s="319" t="s">
        <v>11</v>
      </c>
      <c r="F19" s="319" t="s">
        <v>11</v>
      </c>
      <c r="G19" s="319" t="s">
        <v>11</v>
      </c>
      <c r="H19" s="303">
        <v>15159057</v>
      </c>
      <c r="I19" s="303">
        <v>15274292.745504523</v>
      </c>
      <c r="J19" s="303">
        <v>13796008</v>
      </c>
      <c r="K19" s="303">
        <v>14623448</v>
      </c>
      <c r="L19" s="274"/>
      <c r="M19" s="274"/>
      <c r="N19" s="274"/>
      <c r="O19" s="274"/>
      <c r="P19" s="274"/>
      <c r="Q19" s="274"/>
      <c r="R19" s="274"/>
    </row>
    <row r="20" spans="1:18" ht="26.1" customHeight="1">
      <c r="A20" s="298"/>
      <c r="B20" s="324" t="s">
        <v>780</v>
      </c>
      <c r="C20" s="319" t="s">
        <v>770</v>
      </c>
      <c r="D20" s="298"/>
      <c r="E20" s="319" t="s">
        <v>11</v>
      </c>
      <c r="F20" s="319" t="s">
        <v>11</v>
      </c>
      <c r="G20" s="319" t="s">
        <v>11</v>
      </c>
      <c r="H20" s="303">
        <v>1265089</v>
      </c>
      <c r="I20" s="303">
        <v>1553248.368</v>
      </c>
      <c r="J20" s="303">
        <v>1945872</v>
      </c>
      <c r="K20" s="303">
        <v>2111215</v>
      </c>
      <c r="L20" s="274"/>
      <c r="M20" s="274"/>
      <c r="N20" s="274"/>
      <c r="O20" s="274"/>
      <c r="P20" s="274"/>
      <c r="Q20" s="274"/>
      <c r="R20" s="274"/>
    </row>
    <row r="21" spans="1:18" ht="33.950000000000003" customHeight="1">
      <c r="A21" s="298"/>
      <c r="B21" s="304" t="s">
        <v>781</v>
      </c>
      <c r="C21" s="305" t="s">
        <v>782</v>
      </c>
      <c r="D21" s="292"/>
      <c r="E21" s="305" t="s">
        <v>11</v>
      </c>
      <c r="F21" s="305" t="s">
        <v>11</v>
      </c>
      <c r="G21" s="305" t="s">
        <v>11</v>
      </c>
      <c r="H21" s="302">
        <v>1636475</v>
      </c>
      <c r="I21" s="302">
        <v>1323787</v>
      </c>
      <c r="J21" s="302">
        <v>1226884</v>
      </c>
      <c r="K21" s="302">
        <v>1637224</v>
      </c>
      <c r="L21" s="367"/>
      <c r="M21" s="274"/>
      <c r="N21" s="274"/>
      <c r="O21" s="274"/>
      <c r="P21" s="274"/>
      <c r="Q21" s="274"/>
      <c r="R21" s="274"/>
    </row>
    <row r="22" spans="1:18" ht="33.950000000000003" customHeight="1">
      <c r="A22" s="298"/>
      <c r="B22" s="304" t="s">
        <v>783</v>
      </c>
      <c r="C22" s="305" t="s">
        <v>782</v>
      </c>
      <c r="D22" s="338" t="s">
        <v>14</v>
      </c>
      <c r="E22" s="305" t="s">
        <v>11</v>
      </c>
      <c r="F22" s="305" t="s">
        <v>11</v>
      </c>
      <c r="G22" s="305" t="s">
        <v>11</v>
      </c>
      <c r="H22" s="302">
        <v>10815122</v>
      </c>
      <c r="I22" s="302">
        <v>15320825</v>
      </c>
      <c r="J22" s="302">
        <v>14671281</v>
      </c>
      <c r="K22" s="302">
        <v>17259912.471193422</v>
      </c>
      <c r="L22" s="274"/>
      <c r="M22" s="274"/>
      <c r="N22" s="274"/>
      <c r="O22" s="274"/>
      <c r="P22" s="274"/>
      <c r="Q22" s="274"/>
      <c r="R22" s="274"/>
    </row>
    <row r="23" spans="1:18" ht="51" customHeight="1">
      <c r="A23" s="298"/>
      <c r="B23" s="324" t="s">
        <v>784</v>
      </c>
      <c r="C23" s="319" t="s">
        <v>768</v>
      </c>
      <c r="D23" s="292"/>
      <c r="E23" s="319" t="s">
        <v>11</v>
      </c>
      <c r="F23" s="319" t="s">
        <v>11</v>
      </c>
      <c r="G23" s="319" t="s">
        <v>11</v>
      </c>
      <c r="H23" s="409" t="s">
        <v>11</v>
      </c>
      <c r="I23" s="409" t="s">
        <v>11</v>
      </c>
      <c r="J23" s="303">
        <v>502619</v>
      </c>
      <c r="K23" s="303">
        <v>571105</v>
      </c>
      <c r="L23" s="274"/>
      <c r="M23" s="274"/>
      <c r="N23" s="274"/>
      <c r="O23" s="274"/>
      <c r="P23" s="274"/>
      <c r="Q23" s="274"/>
      <c r="R23" s="274"/>
    </row>
    <row r="24" spans="1:18" ht="33.950000000000003" customHeight="1">
      <c r="A24" s="298"/>
      <c r="B24" s="324" t="s">
        <v>785</v>
      </c>
      <c r="C24" s="319" t="s">
        <v>768</v>
      </c>
      <c r="D24" s="292"/>
      <c r="E24" s="319" t="s">
        <v>11</v>
      </c>
      <c r="F24" s="319" t="s">
        <v>11</v>
      </c>
      <c r="G24" s="319" t="s">
        <v>11</v>
      </c>
      <c r="H24" s="409" t="s">
        <v>11</v>
      </c>
      <c r="I24" s="409" t="s">
        <v>11</v>
      </c>
      <c r="J24" s="303">
        <v>7128619</v>
      </c>
      <c r="K24" s="303">
        <v>9219825</v>
      </c>
      <c r="L24" s="274"/>
      <c r="M24" s="274"/>
      <c r="N24" s="274"/>
      <c r="O24" s="274"/>
      <c r="P24" s="274"/>
      <c r="Q24" s="274"/>
      <c r="R24" s="274"/>
    </row>
    <row r="25" spans="1:18" ht="26.1" customHeight="1">
      <c r="A25" s="298"/>
      <c r="B25" s="324" t="s">
        <v>786</v>
      </c>
      <c r="C25" s="319" t="s">
        <v>768</v>
      </c>
      <c r="D25" s="292"/>
      <c r="E25" s="319" t="s">
        <v>11</v>
      </c>
      <c r="F25" s="319" t="s">
        <v>11</v>
      </c>
      <c r="G25" s="319" t="s">
        <v>11</v>
      </c>
      <c r="H25" s="409" t="s">
        <v>11</v>
      </c>
      <c r="I25" s="409" t="s">
        <v>11</v>
      </c>
      <c r="J25" s="303">
        <v>4951799</v>
      </c>
      <c r="K25" s="303">
        <v>5190760</v>
      </c>
      <c r="L25" s="274"/>
      <c r="M25" s="274"/>
      <c r="N25" s="274"/>
      <c r="O25" s="274"/>
      <c r="P25" s="274"/>
      <c r="Q25" s="274"/>
      <c r="R25" s="274"/>
    </row>
    <row r="26" spans="1:18" ht="26.1" customHeight="1">
      <c r="A26" s="298"/>
      <c r="B26" s="324" t="s">
        <v>787</v>
      </c>
      <c r="C26" s="319" t="s">
        <v>768</v>
      </c>
      <c r="D26" s="292"/>
      <c r="E26" s="319" t="s">
        <v>11</v>
      </c>
      <c r="F26" s="319" t="s">
        <v>11</v>
      </c>
      <c r="G26" s="319" t="s">
        <v>11</v>
      </c>
      <c r="H26" s="409" t="s">
        <v>11</v>
      </c>
      <c r="I26" s="409" t="s">
        <v>11</v>
      </c>
      <c r="J26" s="303">
        <v>2088244</v>
      </c>
      <c r="K26" s="303">
        <v>2278222</v>
      </c>
      <c r="L26" s="274"/>
      <c r="M26" s="274"/>
      <c r="N26" s="274"/>
      <c r="O26" s="274"/>
      <c r="P26" s="274"/>
      <c r="Q26" s="274"/>
      <c r="R26" s="274"/>
    </row>
    <row r="27" spans="1:18" ht="26.1" customHeight="1">
      <c r="A27" s="298"/>
      <c r="B27" s="294" t="s">
        <v>788</v>
      </c>
      <c r="C27" s="305" t="s">
        <v>782</v>
      </c>
      <c r="D27" s="292"/>
      <c r="E27" s="305" t="s">
        <v>11</v>
      </c>
      <c r="F27" s="305" t="s">
        <v>11</v>
      </c>
      <c r="G27" s="305" t="s">
        <v>11</v>
      </c>
      <c r="H27" s="302">
        <v>30546845</v>
      </c>
      <c r="I27" s="302">
        <f>I9+I21</f>
        <v>30629751</v>
      </c>
      <c r="J27" s="302">
        <v>29312808</v>
      </c>
      <c r="K27" s="302">
        <v>31180494</v>
      </c>
      <c r="L27" s="367"/>
      <c r="M27" s="274"/>
      <c r="N27" s="274"/>
      <c r="O27" s="274"/>
      <c r="P27" s="274"/>
      <c r="Q27" s="274"/>
      <c r="R27" s="274"/>
    </row>
    <row r="28" spans="1:18" ht="26.1" customHeight="1">
      <c r="A28" s="298"/>
      <c r="B28" s="294" t="s">
        <v>532</v>
      </c>
      <c r="C28" s="305" t="s">
        <v>782</v>
      </c>
      <c r="D28" s="292"/>
      <c r="E28" s="305" t="s">
        <v>11</v>
      </c>
      <c r="F28" s="305" t="s">
        <v>11</v>
      </c>
      <c r="G28" s="305" t="s">
        <v>11</v>
      </c>
      <c r="H28" s="302">
        <v>41361967</v>
      </c>
      <c r="I28" s="302">
        <f>I27+I22</f>
        <v>45950576</v>
      </c>
      <c r="J28" s="302">
        <v>43984089</v>
      </c>
      <c r="K28" s="302">
        <v>48440406</v>
      </c>
      <c r="L28" s="367"/>
      <c r="M28" s="274"/>
      <c r="N28" s="274"/>
      <c r="O28" s="274"/>
      <c r="P28" s="274"/>
      <c r="Q28" s="274"/>
      <c r="R28" s="274"/>
    </row>
    <row r="29" spans="1:18" ht="33.950000000000003" customHeight="1">
      <c r="A29" s="298"/>
      <c r="B29" s="304" t="s">
        <v>789</v>
      </c>
      <c r="C29" s="305" t="s">
        <v>18</v>
      </c>
      <c r="D29" s="292" t="s">
        <v>16</v>
      </c>
      <c r="E29" s="305" t="s">
        <v>11</v>
      </c>
      <c r="F29" s="305" t="s">
        <v>11</v>
      </c>
      <c r="G29" s="305" t="s">
        <v>11</v>
      </c>
      <c r="H29" s="305" t="s">
        <v>790</v>
      </c>
      <c r="I29" s="368">
        <v>100</v>
      </c>
      <c r="J29" s="305" t="s">
        <v>790</v>
      </c>
      <c r="K29" s="305" t="s">
        <v>791</v>
      </c>
      <c r="L29" s="274"/>
      <c r="M29" s="274"/>
      <c r="N29" s="274"/>
      <c r="O29" s="274"/>
      <c r="P29" s="274"/>
      <c r="Q29" s="274"/>
      <c r="R29" s="274"/>
    </row>
    <row r="30" spans="1:18" ht="33.950000000000003" customHeight="1">
      <c r="A30" s="277"/>
      <c r="B30" s="313" t="s">
        <v>534</v>
      </c>
      <c r="C30" s="292" t="s">
        <v>792</v>
      </c>
      <c r="D30" s="292" t="s">
        <v>20</v>
      </c>
      <c r="E30" s="305" t="s">
        <v>11</v>
      </c>
      <c r="F30" s="305" t="s">
        <v>11</v>
      </c>
      <c r="G30" s="305" t="s">
        <v>11</v>
      </c>
      <c r="H30" s="369">
        <v>4.7766763096168882E-3</v>
      </c>
      <c r="I30" s="369">
        <v>2.5806513606875052E-3</v>
      </c>
      <c r="J30" s="369">
        <v>2.8722153271604298E-3</v>
      </c>
      <c r="K30" s="369">
        <v>3.4791580698201444E-3</v>
      </c>
      <c r="L30" s="274"/>
      <c r="M30" s="274"/>
      <c r="N30" s="274"/>
      <c r="O30" s="274"/>
      <c r="P30" s="274"/>
      <c r="Q30" s="274"/>
      <c r="R30" s="274"/>
    </row>
    <row r="31" spans="1:18" ht="33.950000000000003" customHeight="1">
      <c r="A31" s="277"/>
      <c r="B31" s="313" t="s">
        <v>537</v>
      </c>
      <c r="C31" s="292" t="s">
        <v>792</v>
      </c>
      <c r="D31" s="292" t="s">
        <v>20</v>
      </c>
      <c r="E31" s="305" t="s">
        <v>11</v>
      </c>
      <c r="F31" s="305" t="s">
        <v>11</v>
      </c>
      <c r="G31" s="305" t="s">
        <v>11</v>
      </c>
      <c r="H31" s="369">
        <v>1.6911840500390932E-3</v>
      </c>
      <c r="I31" s="369">
        <v>1.2908269441401971E-3</v>
      </c>
      <c r="J31" s="369">
        <v>1.4375653863416156E-3</v>
      </c>
      <c r="K31" s="369">
        <v>1.9258823724390623E-3</v>
      </c>
      <c r="L31" s="274"/>
      <c r="M31" s="274"/>
      <c r="N31" s="274"/>
      <c r="O31" s="274"/>
      <c r="P31" s="274"/>
      <c r="Q31" s="274"/>
      <c r="R31" s="274"/>
    </row>
    <row r="32" spans="1:18" ht="26.1" customHeight="1">
      <c r="A32" s="277"/>
      <c r="B32" s="315" t="s">
        <v>17</v>
      </c>
      <c r="C32" s="303"/>
      <c r="D32" s="298"/>
      <c r="E32" s="303"/>
      <c r="F32" s="303"/>
      <c r="G32" s="303"/>
      <c r="H32" s="299"/>
      <c r="I32" s="299"/>
      <c r="J32" s="299"/>
      <c r="K32" s="299"/>
      <c r="L32" s="274"/>
      <c r="M32" s="274"/>
      <c r="N32" s="274"/>
      <c r="O32" s="274"/>
      <c r="P32" s="274"/>
      <c r="Q32" s="274"/>
      <c r="R32" s="274"/>
    </row>
    <row r="33" spans="1:18" ht="33.950000000000003" customHeight="1">
      <c r="A33" s="277"/>
      <c r="B33" s="304" t="s">
        <v>793</v>
      </c>
      <c r="C33" s="305" t="s">
        <v>782</v>
      </c>
      <c r="D33" s="292"/>
      <c r="E33" s="302">
        <v>31072000</v>
      </c>
      <c r="F33" s="302">
        <v>29491000</v>
      </c>
      <c r="G33" s="302">
        <v>27493160.3926965</v>
      </c>
      <c r="H33" s="302">
        <v>26090948</v>
      </c>
      <c r="I33" s="302">
        <v>26070199</v>
      </c>
      <c r="J33" s="302">
        <v>24361029.895010568</v>
      </c>
      <c r="K33" s="302">
        <v>25776081.219034933</v>
      </c>
      <c r="M33" s="274"/>
      <c r="N33" s="274"/>
      <c r="O33" s="274"/>
      <c r="P33" s="274"/>
      <c r="Q33" s="274"/>
      <c r="R33" s="274"/>
    </row>
    <row r="34" spans="1:18" ht="26.1" customHeight="1">
      <c r="A34" s="277"/>
      <c r="B34" s="366" t="s">
        <v>767</v>
      </c>
      <c r="C34" s="319" t="s">
        <v>768</v>
      </c>
      <c r="D34" s="298"/>
      <c r="E34" s="344">
        <v>31072000</v>
      </c>
      <c r="F34" s="344">
        <v>29491000</v>
      </c>
      <c r="G34" s="344">
        <v>27492988.849490002</v>
      </c>
      <c r="H34" s="344">
        <v>26089676</v>
      </c>
      <c r="I34" s="344">
        <v>26068914</v>
      </c>
      <c r="J34" s="344">
        <v>24361029.895010602</v>
      </c>
      <c r="K34" s="344">
        <v>25776081.219034933</v>
      </c>
      <c r="L34" s="365"/>
      <c r="M34" s="274"/>
      <c r="N34" s="274"/>
      <c r="O34" s="274"/>
      <c r="P34" s="274"/>
      <c r="Q34" s="274"/>
      <c r="R34" s="274"/>
    </row>
    <row r="35" spans="1:18" ht="26.1" customHeight="1">
      <c r="A35" s="277"/>
      <c r="B35" s="366" t="s">
        <v>769</v>
      </c>
      <c r="C35" s="319" t="s">
        <v>770</v>
      </c>
      <c r="D35" s="298" t="s">
        <v>13</v>
      </c>
      <c r="E35" s="328" t="s">
        <v>773</v>
      </c>
      <c r="F35" s="328" t="s">
        <v>773</v>
      </c>
      <c r="G35" s="370">
        <v>51.543206509733601</v>
      </c>
      <c r="H35" s="344">
        <v>130</v>
      </c>
      <c r="I35" s="344">
        <v>144</v>
      </c>
      <c r="J35" s="371" t="s">
        <v>794</v>
      </c>
      <c r="K35" s="371" t="s">
        <v>794</v>
      </c>
      <c r="L35" s="274"/>
      <c r="M35" s="274"/>
      <c r="N35" s="274"/>
      <c r="O35" s="274"/>
      <c r="P35" s="274"/>
      <c r="Q35" s="274"/>
      <c r="R35" s="274"/>
    </row>
    <row r="36" spans="1:18" ht="26.1" customHeight="1">
      <c r="A36" s="277"/>
      <c r="B36" s="366" t="s">
        <v>771</v>
      </c>
      <c r="C36" s="319" t="s">
        <v>770</v>
      </c>
      <c r="D36" s="298" t="s">
        <v>13</v>
      </c>
      <c r="E36" s="328" t="s">
        <v>773</v>
      </c>
      <c r="F36" s="328" t="s">
        <v>773</v>
      </c>
      <c r="G36" s="370">
        <v>120</v>
      </c>
      <c r="H36" s="344">
        <v>1142</v>
      </c>
      <c r="I36" s="344">
        <v>1141</v>
      </c>
      <c r="J36" s="371" t="s">
        <v>794</v>
      </c>
      <c r="K36" s="371" t="s">
        <v>794</v>
      </c>
      <c r="L36" s="365"/>
      <c r="M36" s="274"/>
      <c r="N36" s="274"/>
      <c r="O36" s="274"/>
      <c r="P36" s="274"/>
      <c r="Q36" s="274"/>
      <c r="R36" s="274"/>
    </row>
    <row r="37" spans="1:18" ht="26.1" customHeight="1">
      <c r="A37" s="277"/>
      <c r="B37" s="366" t="s">
        <v>772</v>
      </c>
      <c r="C37" s="319" t="s">
        <v>770</v>
      </c>
      <c r="D37" s="298"/>
      <c r="E37" s="328" t="s">
        <v>773</v>
      </c>
      <c r="F37" s="328" t="s">
        <v>773</v>
      </c>
      <c r="G37" s="328" t="s">
        <v>773</v>
      </c>
      <c r="H37" s="328" t="s">
        <v>773</v>
      </c>
      <c r="I37" s="328" t="s">
        <v>773</v>
      </c>
      <c r="J37" s="371" t="s">
        <v>794</v>
      </c>
      <c r="K37" s="371" t="s">
        <v>794</v>
      </c>
      <c r="L37" s="274"/>
      <c r="M37" s="274"/>
      <c r="N37" s="274"/>
      <c r="O37" s="274"/>
      <c r="P37" s="274"/>
      <c r="Q37" s="274"/>
      <c r="R37" s="274"/>
    </row>
    <row r="38" spans="1:18" ht="26.1" customHeight="1">
      <c r="A38" s="277"/>
      <c r="B38" s="366" t="s">
        <v>774</v>
      </c>
      <c r="C38" s="319" t="s">
        <v>770</v>
      </c>
      <c r="D38" s="298"/>
      <c r="E38" s="328" t="s">
        <v>773</v>
      </c>
      <c r="F38" s="328" t="s">
        <v>773</v>
      </c>
      <c r="G38" s="328" t="s">
        <v>773</v>
      </c>
      <c r="H38" s="328" t="s">
        <v>773</v>
      </c>
      <c r="I38" s="328" t="s">
        <v>773</v>
      </c>
      <c r="J38" s="371" t="s">
        <v>794</v>
      </c>
      <c r="K38" s="371" t="s">
        <v>794</v>
      </c>
      <c r="L38" s="274"/>
      <c r="M38" s="274"/>
      <c r="N38" s="274"/>
      <c r="O38" s="274"/>
      <c r="P38" s="274"/>
      <c r="Q38" s="274"/>
      <c r="R38" s="274"/>
    </row>
    <row r="39" spans="1:18" ht="26.1" customHeight="1">
      <c r="A39" s="277"/>
      <c r="B39" s="366" t="s">
        <v>775</v>
      </c>
      <c r="C39" s="319" t="s">
        <v>770</v>
      </c>
      <c r="D39" s="298"/>
      <c r="E39" s="328" t="s">
        <v>773</v>
      </c>
      <c r="F39" s="328" t="s">
        <v>773</v>
      </c>
      <c r="G39" s="328" t="s">
        <v>773</v>
      </c>
      <c r="H39" s="328" t="s">
        <v>773</v>
      </c>
      <c r="I39" s="328" t="s">
        <v>773</v>
      </c>
      <c r="J39" s="371" t="s">
        <v>794</v>
      </c>
      <c r="K39" s="371" t="s">
        <v>794</v>
      </c>
      <c r="L39" s="274"/>
      <c r="M39" s="274"/>
      <c r="N39" s="274"/>
      <c r="O39" s="274"/>
      <c r="P39" s="274"/>
      <c r="Q39" s="274"/>
      <c r="R39" s="274"/>
    </row>
    <row r="40" spans="1:18" ht="51" customHeight="1">
      <c r="A40" s="277"/>
      <c r="B40" s="294" t="s">
        <v>795</v>
      </c>
      <c r="C40" s="305" t="s">
        <v>782</v>
      </c>
      <c r="D40" s="298"/>
      <c r="E40" s="305" t="s">
        <v>11</v>
      </c>
      <c r="F40" s="305" t="s">
        <v>11</v>
      </c>
      <c r="G40" s="305" t="s">
        <v>11</v>
      </c>
      <c r="H40" s="305" t="s">
        <v>11</v>
      </c>
      <c r="I40" s="302">
        <f>26070199-841661-172525</f>
        <v>25056013</v>
      </c>
      <c r="J40" s="302">
        <v>23147834</v>
      </c>
      <c r="K40" s="302">
        <v>24525097</v>
      </c>
      <c r="L40" s="302"/>
      <c r="M40" s="274"/>
      <c r="N40" s="274"/>
      <c r="O40" s="274"/>
      <c r="P40" s="274"/>
      <c r="Q40" s="274"/>
      <c r="R40" s="274"/>
    </row>
    <row r="41" spans="1:18" ht="33.950000000000003" customHeight="1">
      <c r="A41" s="277"/>
      <c r="B41" s="304" t="s">
        <v>781</v>
      </c>
      <c r="C41" s="305" t="s">
        <v>782</v>
      </c>
      <c r="D41" s="338"/>
      <c r="E41" s="372" t="s">
        <v>11</v>
      </c>
      <c r="F41" s="372" t="s">
        <v>11</v>
      </c>
      <c r="G41" s="302">
        <v>805889.66782726301</v>
      </c>
      <c r="H41" s="302">
        <v>706733</v>
      </c>
      <c r="I41" s="302">
        <v>874240</v>
      </c>
      <c r="J41" s="302">
        <v>603382.32721375627</v>
      </c>
      <c r="K41" s="302">
        <v>1161071.3770258925</v>
      </c>
      <c r="L41" s="365"/>
      <c r="M41" s="274"/>
      <c r="N41" s="274"/>
      <c r="O41" s="274"/>
      <c r="P41" s="274"/>
      <c r="Q41" s="274"/>
      <c r="R41" s="274"/>
    </row>
    <row r="42" spans="1:18" ht="33.950000000000003" customHeight="1">
      <c r="A42" s="277"/>
      <c r="B42" s="304" t="s">
        <v>796</v>
      </c>
      <c r="C42" s="305" t="s">
        <v>782</v>
      </c>
      <c r="E42" s="372" t="s">
        <v>11</v>
      </c>
      <c r="F42" s="372" t="s">
        <v>11</v>
      </c>
      <c r="G42" s="302">
        <v>12423722.2399389</v>
      </c>
      <c r="H42" s="302">
        <v>11167901</v>
      </c>
      <c r="I42" s="302">
        <v>11974211</v>
      </c>
      <c r="J42" s="302">
        <v>11609911</v>
      </c>
      <c r="K42" s="302">
        <v>15863690</v>
      </c>
      <c r="M42" s="274"/>
      <c r="N42" s="274"/>
      <c r="O42" s="274"/>
      <c r="P42" s="274"/>
      <c r="Q42" s="274"/>
      <c r="R42" s="274"/>
    </row>
    <row r="43" spans="1:18" ht="33.950000000000003" customHeight="1">
      <c r="A43" s="277"/>
      <c r="B43" s="308" t="s">
        <v>797</v>
      </c>
      <c r="C43" s="303"/>
      <c r="D43" s="298"/>
      <c r="E43" s="303"/>
      <c r="F43" s="303"/>
      <c r="G43" s="303"/>
      <c r="H43" s="299"/>
      <c r="I43" s="299"/>
      <c r="J43" s="299"/>
      <c r="K43" s="299"/>
      <c r="L43" s="274"/>
      <c r="M43" s="274"/>
      <c r="N43" s="274"/>
      <c r="O43" s="274"/>
      <c r="P43" s="274"/>
      <c r="Q43" s="274"/>
      <c r="R43" s="274"/>
    </row>
    <row r="44" spans="1:18" ht="26.1" customHeight="1">
      <c r="A44" s="277"/>
      <c r="B44" s="304" t="s">
        <v>798</v>
      </c>
      <c r="C44" s="305" t="s">
        <v>782</v>
      </c>
      <c r="E44" s="372" t="s">
        <v>11</v>
      </c>
      <c r="F44" s="372" t="s">
        <v>11</v>
      </c>
      <c r="G44" s="302">
        <v>28299050.0605237</v>
      </c>
      <c r="H44" s="302">
        <f>H33+H41</f>
        <v>26797681</v>
      </c>
      <c r="I44" s="302">
        <v>26944439</v>
      </c>
      <c r="J44" s="302">
        <v>24964412.222224325</v>
      </c>
      <c r="K44" s="302">
        <v>26937152.596060824</v>
      </c>
      <c r="L44" s="274"/>
      <c r="M44" s="274"/>
      <c r="N44" s="274"/>
      <c r="O44" s="274"/>
      <c r="P44" s="274"/>
      <c r="Q44" s="274"/>
      <c r="R44" s="274"/>
    </row>
    <row r="45" spans="1:18" ht="26.1" customHeight="1">
      <c r="A45" s="277"/>
      <c r="B45" s="304" t="s">
        <v>532</v>
      </c>
      <c r="C45" s="305" t="s">
        <v>782</v>
      </c>
      <c r="D45" s="338"/>
      <c r="E45" s="372" t="s">
        <v>11</v>
      </c>
      <c r="F45" s="372" t="s">
        <v>11</v>
      </c>
      <c r="G45" s="302">
        <v>40722772.300462604</v>
      </c>
      <c r="H45" s="302">
        <v>37965582</v>
      </c>
      <c r="I45" s="302">
        <v>38918650</v>
      </c>
      <c r="J45" s="302">
        <f>J44+J42</f>
        <v>36574323.222224325</v>
      </c>
      <c r="K45" s="302">
        <v>42800842</v>
      </c>
      <c r="L45" s="274"/>
      <c r="M45" s="274"/>
      <c r="N45" s="274"/>
      <c r="O45" s="274"/>
      <c r="P45" s="274"/>
      <c r="Q45" s="274"/>
      <c r="R45" s="274"/>
    </row>
    <row r="46" spans="1:18" ht="33.950000000000003" customHeight="1">
      <c r="A46" s="277"/>
      <c r="B46" s="313" t="s">
        <v>799</v>
      </c>
      <c r="C46" s="305" t="s">
        <v>800</v>
      </c>
      <c r="D46" s="292" t="s">
        <v>20</v>
      </c>
      <c r="E46" s="372" t="s">
        <v>11</v>
      </c>
      <c r="F46" s="372" t="s">
        <v>11</v>
      </c>
      <c r="G46" s="293">
        <v>2.13</v>
      </c>
      <c r="H46" s="293">
        <v>2.1800000000000002</v>
      </c>
      <c r="I46" s="373">
        <v>1.95</v>
      </c>
      <c r="J46" s="293">
        <v>2.19</v>
      </c>
      <c r="K46" s="293">
        <v>2.04</v>
      </c>
      <c r="L46" s="274"/>
      <c r="M46" s="274"/>
      <c r="N46" s="274"/>
      <c r="O46" s="274"/>
      <c r="P46" s="274"/>
      <c r="Q46" s="274"/>
      <c r="R46" s="274"/>
    </row>
    <row r="47" spans="1:18" ht="33.950000000000003" customHeight="1">
      <c r="A47" s="277"/>
      <c r="B47" s="313" t="s">
        <v>534</v>
      </c>
      <c r="C47" s="292" t="s">
        <v>792</v>
      </c>
      <c r="D47" s="292" t="s">
        <v>20</v>
      </c>
      <c r="E47" s="372" t="s">
        <v>11</v>
      </c>
      <c r="F47" s="372" t="s">
        <v>11</v>
      </c>
      <c r="G47" s="369">
        <v>4.2301198573669214E-3</v>
      </c>
      <c r="H47" s="369">
        <v>4.8342985342271693E-3</v>
      </c>
      <c r="I47" s="369">
        <v>2.5333793085545388E-3</v>
      </c>
      <c r="J47" s="369">
        <v>2.975949276747793E-3</v>
      </c>
      <c r="K47" s="369">
        <v>3.0081580171374606E-3</v>
      </c>
      <c r="L47" s="274"/>
      <c r="M47" s="274"/>
      <c r="N47" s="274"/>
      <c r="O47" s="274"/>
      <c r="P47" s="274"/>
      <c r="Q47" s="274"/>
      <c r="R47" s="274"/>
    </row>
    <row r="48" spans="1:18" ht="33.950000000000003" customHeight="1">
      <c r="A48" s="277"/>
      <c r="B48" s="313" t="s">
        <v>537</v>
      </c>
      <c r="C48" s="292" t="s">
        <v>792</v>
      </c>
      <c r="D48" s="292" t="s">
        <v>20</v>
      </c>
      <c r="E48" s="372" t="s">
        <v>11</v>
      </c>
      <c r="F48" s="372" t="s">
        <v>11</v>
      </c>
      <c r="G48" s="369">
        <v>1.8570882781287264E-3</v>
      </c>
      <c r="H48" s="369">
        <v>2.0146880409052611E-3</v>
      </c>
      <c r="I48" s="369">
        <v>1.1258433839972009E-3</v>
      </c>
      <c r="J48" s="369">
        <v>1.3839903754192134E-3</v>
      </c>
      <c r="K48" s="369">
        <v>1.7715490189509418E-3</v>
      </c>
      <c r="L48" s="274"/>
      <c r="M48" s="274"/>
      <c r="N48" s="274"/>
      <c r="O48" s="274"/>
      <c r="P48" s="274"/>
      <c r="Q48" s="274"/>
      <c r="R48" s="274"/>
    </row>
    <row r="49" spans="1:18" ht="33.950000000000003" customHeight="1">
      <c r="A49" s="277"/>
      <c r="B49" s="304" t="s">
        <v>789</v>
      </c>
      <c r="C49" s="305" t="s">
        <v>18</v>
      </c>
      <c r="D49" s="292" t="s">
        <v>16</v>
      </c>
      <c r="E49" s="372" t="s">
        <v>11</v>
      </c>
      <c r="F49" s="372" t="s">
        <v>11</v>
      </c>
      <c r="G49" s="368">
        <v>100</v>
      </c>
      <c r="H49" s="368">
        <v>100</v>
      </c>
      <c r="I49" s="368">
        <v>100</v>
      </c>
      <c r="J49" s="374">
        <v>100</v>
      </c>
      <c r="K49" s="374">
        <v>100</v>
      </c>
      <c r="L49" s="274"/>
      <c r="M49" s="274"/>
      <c r="N49" s="274"/>
      <c r="O49" s="274"/>
      <c r="P49" s="274"/>
      <c r="Q49" s="274"/>
      <c r="R49" s="274"/>
    </row>
    <row r="50" spans="1:18" ht="33.950000000000003" customHeight="1">
      <c r="A50" s="277"/>
      <c r="B50" s="308" t="s">
        <v>801</v>
      </c>
      <c r="C50" s="319"/>
      <c r="D50" s="298"/>
      <c r="E50" s="328"/>
      <c r="F50" s="328"/>
      <c r="G50" s="328"/>
      <c r="H50" s="328"/>
      <c r="I50" s="328"/>
      <c r="J50" s="371"/>
      <c r="K50" s="371"/>
      <c r="L50" s="274"/>
      <c r="M50" s="274"/>
      <c r="N50" s="274"/>
      <c r="O50" s="274"/>
      <c r="P50" s="274"/>
      <c r="Q50" s="274"/>
      <c r="R50" s="274"/>
    </row>
    <row r="51" spans="1:18" ht="26.1" customHeight="1">
      <c r="A51" s="277"/>
      <c r="B51" s="304" t="s">
        <v>788</v>
      </c>
      <c r="C51" s="305" t="s">
        <v>782</v>
      </c>
      <c r="D51" s="292"/>
      <c r="E51" s="454" t="s">
        <v>11</v>
      </c>
      <c r="F51" s="454" t="s">
        <v>11</v>
      </c>
      <c r="G51" s="372" t="s">
        <v>11</v>
      </c>
      <c r="H51" s="372" t="s">
        <v>11</v>
      </c>
      <c r="I51" s="302">
        <f>25056013+874240</f>
        <v>25930253</v>
      </c>
      <c r="J51" s="302">
        <f>23147834+603382</f>
        <v>23751216</v>
      </c>
      <c r="K51" s="302">
        <f>24525097+1161071</f>
        <v>25686168</v>
      </c>
      <c r="L51" s="365"/>
      <c r="M51" s="274"/>
      <c r="N51" s="274"/>
      <c r="O51" s="274"/>
      <c r="P51" s="274"/>
      <c r="Q51" s="274"/>
      <c r="R51" s="274"/>
    </row>
    <row r="52" spans="1:18" ht="26.1" customHeight="1">
      <c r="A52" s="277"/>
      <c r="B52" s="375" t="s">
        <v>532</v>
      </c>
      <c r="C52" s="372" t="s">
        <v>782</v>
      </c>
      <c r="D52" s="376"/>
      <c r="E52" s="454" t="s">
        <v>11</v>
      </c>
      <c r="F52" s="454" t="s">
        <v>11</v>
      </c>
      <c r="G52" s="372" t="s">
        <v>11</v>
      </c>
      <c r="H52" s="372" t="s">
        <v>11</v>
      </c>
      <c r="I52" s="302">
        <f>I51+I42</f>
        <v>37904464</v>
      </c>
      <c r="J52" s="377">
        <f>J51+J42</f>
        <v>35361127</v>
      </c>
      <c r="K52" s="377">
        <f>K51+K42</f>
        <v>41549858</v>
      </c>
      <c r="L52" s="365"/>
      <c r="M52" s="274"/>
      <c r="N52" s="274"/>
      <c r="O52" s="274"/>
      <c r="P52" s="274"/>
      <c r="Q52" s="274"/>
      <c r="R52" s="274"/>
    </row>
    <row r="53" spans="1:18" ht="26.1" customHeight="1">
      <c r="A53" s="277"/>
      <c r="B53" s="378"/>
      <c r="C53" s="303"/>
      <c r="D53" s="298"/>
      <c r="E53" s="300"/>
      <c r="F53" s="300"/>
      <c r="G53" s="300"/>
      <c r="H53" s="300"/>
      <c r="I53" s="300"/>
      <c r="J53" s="300"/>
      <c r="K53" s="300"/>
      <c r="L53" s="365"/>
      <c r="M53" s="274"/>
      <c r="N53" s="274"/>
      <c r="O53" s="274"/>
      <c r="P53" s="274"/>
      <c r="Q53" s="274"/>
      <c r="R53" s="274"/>
    </row>
    <row r="54" spans="1:18" ht="30" customHeight="1">
      <c r="A54" s="277"/>
      <c r="B54" s="286" t="s">
        <v>802</v>
      </c>
      <c r="C54" s="281"/>
      <c r="D54" s="360"/>
      <c r="E54" s="281"/>
      <c r="F54" s="281"/>
      <c r="G54" s="281"/>
      <c r="H54" s="281"/>
      <c r="I54" s="281"/>
      <c r="J54" s="379"/>
      <c r="K54" s="379"/>
      <c r="L54" s="365"/>
      <c r="M54" s="274"/>
      <c r="N54" s="274"/>
      <c r="O54" s="274"/>
      <c r="P54" s="274"/>
      <c r="Q54" s="274"/>
      <c r="R54" s="274"/>
    </row>
    <row r="55" spans="1:18" ht="30" customHeight="1">
      <c r="A55" s="277"/>
      <c r="B55" s="287" t="s">
        <v>9</v>
      </c>
      <c r="C55" s="316"/>
      <c r="D55" s="380" t="s">
        <v>21</v>
      </c>
      <c r="E55" s="316"/>
      <c r="F55" s="316"/>
      <c r="G55" s="316"/>
      <c r="H55" s="316"/>
      <c r="I55" s="316"/>
      <c r="L55" s="274"/>
      <c r="M55" s="274"/>
      <c r="N55" s="274"/>
      <c r="O55" s="274"/>
      <c r="P55" s="274"/>
      <c r="Q55" s="274"/>
      <c r="R55" s="274"/>
    </row>
    <row r="56" spans="1:18" ht="33.950000000000003" customHeight="1">
      <c r="A56" s="277"/>
      <c r="B56" s="304" t="s">
        <v>803</v>
      </c>
      <c r="C56" s="305" t="s">
        <v>804</v>
      </c>
      <c r="D56" s="292"/>
      <c r="E56" s="293">
        <v>0</v>
      </c>
      <c r="F56" s="293">
        <v>0</v>
      </c>
      <c r="G56" s="293">
        <v>0</v>
      </c>
      <c r="H56" s="293">
        <v>0</v>
      </c>
      <c r="I56" s="293">
        <v>359.8</v>
      </c>
      <c r="J56" s="293">
        <v>711.04799999999989</v>
      </c>
      <c r="K56" s="293">
        <v>7183.89</v>
      </c>
      <c r="L56" s="274"/>
      <c r="M56" s="274"/>
      <c r="N56" s="274"/>
      <c r="O56" s="274"/>
      <c r="P56" s="274"/>
      <c r="Q56" s="274"/>
      <c r="R56" s="274"/>
    </row>
    <row r="57" spans="1:18" ht="26.1" customHeight="1">
      <c r="A57" s="277"/>
      <c r="B57" s="304" t="s">
        <v>554</v>
      </c>
      <c r="C57" s="305" t="s">
        <v>804</v>
      </c>
      <c r="D57" s="292"/>
      <c r="E57" s="293">
        <v>319055923.32099885</v>
      </c>
      <c r="F57" s="293">
        <v>327119641.19949198</v>
      </c>
      <c r="G57" s="293">
        <v>331371731.970617</v>
      </c>
      <c r="H57" s="293">
        <v>322666172.83687198</v>
      </c>
      <c r="I57" s="293">
        <v>341673246.25560313</v>
      </c>
      <c r="J57" s="293">
        <v>313502941.94490093</v>
      </c>
      <c r="K57" s="293">
        <v>329513878.18661404</v>
      </c>
      <c r="L57" s="274"/>
      <c r="M57" s="274"/>
      <c r="N57" s="274"/>
      <c r="O57" s="274"/>
      <c r="P57" s="274"/>
      <c r="Q57" s="274"/>
      <c r="R57" s="274"/>
    </row>
    <row r="58" spans="1:18" ht="26.1" customHeight="1">
      <c r="A58" s="277"/>
      <c r="B58" s="297" t="s">
        <v>805</v>
      </c>
      <c r="C58" s="319" t="s">
        <v>804</v>
      </c>
      <c r="D58" s="298"/>
      <c r="E58" s="299">
        <v>184888203.3270666</v>
      </c>
      <c r="F58" s="299">
        <v>180013529.08296201</v>
      </c>
      <c r="G58" s="299">
        <v>182071655.99341401</v>
      </c>
      <c r="H58" s="299">
        <v>174082795.147394</v>
      </c>
      <c r="I58" s="299">
        <v>185109482.08527261</v>
      </c>
      <c r="J58" s="299">
        <v>163595693.26140049</v>
      </c>
      <c r="K58" s="299">
        <v>175573676.9609189</v>
      </c>
      <c r="L58" s="274"/>
      <c r="M58" s="274"/>
      <c r="N58" s="274"/>
      <c r="O58" s="274"/>
      <c r="P58" s="274"/>
      <c r="Q58" s="274"/>
      <c r="R58" s="274"/>
    </row>
    <row r="59" spans="1:18" ht="26.1" customHeight="1">
      <c r="A59" s="277"/>
      <c r="B59" s="297" t="s">
        <v>806</v>
      </c>
      <c r="C59" s="319" t="s">
        <v>804</v>
      </c>
      <c r="D59" s="298"/>
      <c r="E59" s="299">
        <v>1149626.9179296</v>
      </c>
      <c r="F59" s="299">
        <v>1512606.99891132</v>
      </c>
      <c r="G59" s="299">
        <v>1132569.0880169801</v>
      </c>
      <c r="H59" s="299">
        <v>2078883.1869457001</v>
      </c>
      <c r="I59" s="299">
        <v>2483919.1854539998</v>
      </c>
      <c r="J59" s="299">
        <v>2186185.4296595519</v>
      </c>
      <c r="K59" s="299">
        <v>2240556.1566946921</v>
      </c>
      <c r="L59" s="274"/>
      <c r="M59" s="274"/>
      <c r="N59" s="274"/>
      <c r="O59" s="274"/>
      <c r="P59" s="274"/>
      <c r="Q59" s="274"/>
      <c r="R59" s="274"/>
    </row>
    <row r="60" spans="1:18" ht="26.1" customHeight="1">
      <c r="A60" s="277"/>
      <c r="B60" s="297" t="s">
        <v>807</v>
      </c>
      <c r="C60" s="319" t="s">
        <v>804</v>
      </c>
      <c r="D60" s="298"/>
      <c r="E60" s="299">
        <v>0</v>
      </c>
      <c r="F60" s="299">
        <v>674090.64463600004</v>
      </c>
      <c r="G60" s="299">
        <v>639558.64967359998</v>
      </c>
      <c r="H60" s="299">
        <v>899610.25920480001</v>
      </c>
      <c r="I60" s="299">
        <v>1009743.022000596</v>
      </c>
      <c r="J60" s="299">
        <v>664208.58940971433</v>
      </c>
      <c r="K60" s="299">
        <v>634533.20431594993</v>
      </c>
      <c r="L60" s="274"/>
      <c r="M60" s="274"/>
      <c r="N60" s="274"/>
      <c r="O60" s="274"/>
      <c r="P60" s="274"/>
      <c r="Q60" s="274"/>
      <c r="R60" s="274"/>
    </row>
    <row r="61" spans="1:18" ht="26.1" customHeight="1">
      <c r="A61" s="277"/>
      <c r="B61" s="297" t="s">
        <v>808</v>
      </c>
      <c r="C61" s="319" t="s">
        <v>804</v>
      </c>
      <c r="D61" s="298"/>
      <c r="E61" s="299">
        <v>0</v>
      </c>
      <c r="F61" s="299">
        <v>80340.533280000003</v>
      </c>
      <c r="G61" s="299">
        <v>77282.670360000004</v>
      </c>
      <c r="H61" s="299">
        <v>65195.772839999998</v>
      </c>
      <c r="I61" s="299">
        <v>60253.46933850678</v>
      </c>
      <c r="J61" s="299">
        <v>45428.324552429862</v>
      </c>
      <c r="K61" s="299">
        <v>42536.137263605095</v>
      </c>
      <c r="L61" s="274"/>
      <c r="M61" s="274"/>
      <c r="N61" s="274"/>
      <c r="O61" s="274"/>
      <c r="P61" s="274"/>
      <c r="Q61" s="274"/>
      <c r="R61" s="274"/>
    </row>
    <row r="62" spans="1:18" ht="26.1" customHeight="1">
      <c r="A62" s="277"/>
      <c r="B62" s="297" t="s">
        <v>809</v>
      </c>
      <c r="C62" s="319" t="s">
        <v>804</v>
      </c>
      <c r="D62" s="298"/>
      <c r="E62" s="299">
        <v>0</v>
      </c>
      <c r="F62" s="299">
        <v>53.04</v>
      </c>
      <c r="G62" s="299">
        <v>41.779000000000003</v>
      </c>
      <c r="H62" s="299">
        <v>44.88</v>
      </c>
      <c r="I62" s="299">
        <v>40.922399999999996</v>
      </c>
      <c r="J62" s="299">
        <v>60.487369488000006</v>
      </c>
      <c r="K62" s="299">
        <v>72.817487114399995</v>
      </c>
      <c r="L62" s="274"/>
      <c r="M62" s="274"/>
      <c r="N62" s="274"/>
      <c r="O62" s="274"/>
      <c r="P62" s="274"/>
      <c r="Q62" s="274"/>
      <c r="R62" s="274"/>
    </row>
    <row r="63" spans="1:18" ht="26.1" customHeight="1">
      <c r="A63" s="277"/>
      <c r="B63" s="297" t="s">
        <v>810</v>
      </c>
      <c r="C63" s="319" t="s">
        <v>804</v>
      </c>
      <c r="D63" s="298"/>
      <c r="E63" s="299">
        <v>133018093.07600264</v>
      </c>
      <c r="F63" s="299">
        <v>143510384.987106</v>
      </c>
      <c r="G63" s="299">
        <v>146194332.40391299</v>
      </c>
      <c r="H63" s="299">
        <v>144237337.68465799</v>
      </c>
      <c r="I63" s="299">
        <v>152997254.81534663</v>
      </c>
      <c r="J63" s="299">
        <v>146992411.10717615</v>
      </c>
      <c r="K63" s="299">
        <v>150995396.74339232</v>
      </c>
      <c r="L63" s="274"/>
      <c r="M63" s="274"/>
      <c r="N63" s="274"/>
      <c r="O63" s="274"/>
      <c r="P63" s="274"/>
      <c r="Q63" s="274"/>
      <c r="R63" s="274"/>
    </row>
    <row r="64" spans="1:18" ht="26.1" customHeight="1">
      <c r="A64" s="277"/>
      <c r="B64" s="297" t="s">
        <v>811</v>
      </c>
      <c r="C64" s="319" t="s">
        <v>804</v>
      </c>
      <c r="D64" s="298"/>
      <c r="E64" s="299" t="s">
        <v>794</v>
      </c>
      <c r="F64" s="299">
        <v>1326189.5995392001</v>
      </c>
      <c r="G64" s="299">
        <v>1253922.7017456</v>
      </c>
      <c r="H64" s="299">
        <v>1295287.1804304</v>
      </c>
      <c r="I64" s="299" t="s">
        <v>812</v>
      </c>
      <c r="J64" s="299" t="s">
        <v>812</v>
      </c>
      <c r="K64" s="299" t="s">
        <v>812</v>
      </c>
      <c r="L64" s="274"/>
      <c r="M64" s="274"/>
      <c r="N64" s="274"/>
      <c r="O64" s="274"/>
      <c r="P64" s="274"/>
      <c r="Q64" s="274"/>
      <c r="R64" s="274"/>
    </row>
    <row r="65" spans="1:18" ht="26.1" customHeight="1">
      <c r="A65" s="277"/>
      <c r="B65" s="297" t="s">
        <v>813</v>
      </c>
      <c r="C65" s="319" t="s">
        <v>804</v>
      </c>
      <c r="D65" s="298"/>
      <c r="E65" s="299" t="s">
        <v>794</v>
      </c>
      <c r="F65" s="299">
        <v>2446.3130566528498</v>
      </c>
      <c r="G65" s="299">
        <v>2368.68449314089</v>
      </c>
      <c r="H65" s="299">
        <v>7018.7253990672298</v>
      </c>
      <c r="I65" s="299">
        <v>12552.755790778321</v>
      </c>
      <c r="J65" s="299">
        <v>18954.745333157574</v>
      </c>
      <c r="K65" s="299">
        <v>27106.166541454124</v>
      </c>
      <c r="L65" s="274"/>
      <c r="M65" s="274"/>
      <c r="N65" s="274"/>
      <c r="O65" s="274"/>
      <c r="P65" s="274"/>
      <c r="Q65" s="274"/>
      <c r="R65" s="274"/>
    </row>
    <row r="66" spans="1:18" ht="26.1" customHeight="1">
      <c r="A66" s="277"/>
      <c r="B66" s="294" t="s">
        <v>557</v>
      </c>
      <c r="C66" s="305" t="s">
        <v>804</v>
      </c>
      <c r="D66" s="292"/>
      <c r="E66" s="305" t="s">
        <v>11</v>
      </c>
      <c r="F66" s="293">
        <v>33563034.500989303</v>
      </c>
      <c r="G66" s="293">
        <v>31833916.6735132</v>
      </c>
      <c r="H66" s="293">
        <v>28972107.812013298</v>
      </c>
      <c r="I66" s="293">
        <v>16148250.6507896</v>
      </c>
      <c r="J66" s="293">
        <v>14813243.978011338</v>
      </c>
      <c r="K66" s="293">
        <v>15598683.927007198</v>
      </c>
      <c r="L66" s="274"/>
      <c r="M66" s="274"/>
      <c r="N66" s="274"/>
      <c r="O66" s="274"/>
      <c r="P66" s="274"/>
      <c r="Q66" s="274"/>
      <c r="R66" s="274"/>
    </row>
    <row r="67" spans="1:18" ht="26.1" customHeight="1">
      <c r="A67" s="277"/>
      <c r="B67" s="297" t="s">
        <v>814</v>
      </c>
      <c r="C67" s="319" t="s">
        <v>804</v>
      </c>
      <c r="D67" s="298"/>
      <c r="E67" s="299">
        <v>30239923.377681699</v>
      </c>
      <c r="F67" s="299">
        <v>32331381.1227521</v>
      </c>
      <c r="G67" s="299">
        <v>30625913.165096</v>
      </c>
      <c r="H67" s="299">
        <v>27819854.948470499</v>
      </c>
      <c r="I67" s="299">
        <v>15353474.601600001</v>
      </c>
      <c r="J67" s="299">
        <v>14228622.885599997</v>
      </c>
      <c r="K67" s="299">
        <v>15003547.246799998</v>
      </c>
      <c r="L67" s="274"/>
      <c r="M67" s="274"/>
      <c r="N67" s="274"/>
      <c r="O67" s="274"/>
      <c r="P67" s="274"/>
      <c r="Q67" s="274"/>
      <c r="R67" s="274"/>
    </row>
    <row r="68" spans="1:18" ht="26.1" customHeight="1">
      <c r="A68" s="277"/>
      <c r="B68" s="297" t="s">
        <v>815</v>
      </c>
      <c r="C68" s="319" t="s">
        <v>804</v>
      </c>
      <c r="D68" s="298"/>
      <c r="E68" s="319" t="s">
        <v>11</v>
      </c>
      <c r="F68" s="299">
        <v>910807.666402</v>
      </c>
      <c r="G68" s="299">
        <v>877817.4618548</v>
      </c>
      <c r="H68" s="299">
        <v>838871.76944279997</v>
      </c>
      <c r="I68" s="299">
        <v>457213.58381640003</v>
      </c>
      <c r="J68" s="299">
        <v>425515.57485134067</v>
      </c>
      <c r="K68" s="299">
        <v>410967.7218072</v>
      </c>
      <c r="L68" s="274"/>
      <c r="M68" s="274"/>
      <c r="N68" s="274"/>
      <c r="O68" s="274"/>
      <c r="P68" s="274"/>
      <c r="Q68" s="274"/>
      <c r="R68" s="274"/>
    </row>
    <row r="69" spans="1:18" ht="26.1" customHeight="1">
      <c r="A69" s="277"/>
      <c r="B69" s="297" t="s">
        <v>816</v>
      </c>
      <c r="C69" s="319" t="s">
        <v>804</v>
      </c>
      <c r="D69" s="298"/>
      <c r="E69" s="319" t="s">
        <v>11</v>
      </c>
      <c r="F69" s="299">
        <v>320845.71183520003</v>
      </c>
      <c r="G69" s="299">
        <v>330186.04656240001</v>
      </c>
      <c r="H69" s="299">
        <v>313381.09409999999</v>
      </c>
      <c r="I69" s="299">
        <v>337562.46537320002</v>
      </c>
      <c r="J69" s="299">
        <v>159105.51756000001</v>
      </c>
      <c r="K69" s="299">
        <v>184168.9584</v>
      </c>
      <c r="L69" s="274"/>
      <c r="M69" s="274"/>
      <c r="N69" s="274"/>
      <c r="O69" s="274"/>
      <c r="P69" s="274"/>
      <c r="Q69" s="274"/>
      <c r="R69" s="274"/>
    </row>
    <row r="70" spans="1:18" ht="26.1" customHeight="1">
      <c r="A70" s="277"/>
      <c r="B70" s="294" t="s">
        <v>558</v>
      </c>
      <c r="C70" s="305" t="s">
        <v>804</v>
      </c>
      <c r="D70" s="292"/>
      <c r="E70" s="293">
        <v>8736215.5935036</v>
      </c>
      <c r="F70" s="293">
        <v>9139279.3023769204</v>
      </c>
      <c r="G70" s="293">
        <v>8737737.9374844003</v>
      </c>
      <c r="H70" s="293">
        <v>8052702.0725808004</v>
      </c>
      <c r="I70" s="293">
        <v>8190965.0878775995</v>
      </c>
      <c r="J70" s="293">
        <v>8132153.1426179996</v>
      </c>
      <c r="K70" s="293">
        <v>7975505.6152344001</v>
      </c>
      <c r="L70" s="274"/>
      <c r="M70" s="274"/>
      <c r="N70" s="274"/>
      <c r="O70" s="274"/>
      <c r="P70" s="274"/>
      <c r="Q70" s="274"/>
      <c r="R70" s="274"/>
    </row>
    <row r="71" spans="1:18" ht="26.1" customHeight="1">
      <c r="A71" s="277"/>
      <c r="B71" s="297" t="s">
        <v>814</v>
      </c>
      <c r="C71" s="319" t="s">
        <v>804</v>
      </c>
      <c r="D71" s="298"/>
      <c r="E71" s="319" t="s">
        <v>11</v>
      </c>
      <c r="F71" s="299">
        <v>137110.13279999999</v>
      </c>
      <c r="G71" s="299">
        <v>117330.5448</v>
      </c>
      <c r="H71" s="299">
        <v>22729.68</v>
      </c>
      <c r="I71" s="299">
        <v>81814.755600000004</v>
      </c>
      <c r="J71" s="299">
        <v>93008.815199999997</v>
      </c>
      <c r="K71" s="299">
        <v>98137.468799999988</v>
      </c>
      <c r="L71" s="274"/>
      <c r="M71" s="274"/>
      <c r="N71" s="274"/>
      <c r="O71" s="274"/>
      <c r="P71" s="274"/>
      <c r="Q71" s="274"/>
      <c r="R71" s="274"/>
    </row>
    <row r="72" spans="1:18" ht="26.1" customHeight="1">
      <c r="A72" s="277"/>
      <c r="B72" s="297" t="s">
        <v>815</v>
      </c>
      <c r="C72" s="319" t="s">
        <v>804</v>
      </c>
      <c r="D72" s="298"/>
      <c r="E72" s="319" t="s">
        <v>11</v>
      </c>
      <c r="F72" s="299">
        <v>8666994.6992160007</v>
      </c>
      <c r="G72" s="299">
        <v>8285799.2535936004</v>
      </c>
      <c r="H72" s="299">
        <v>7791222.5760455998</v>
      </c>
      <c r="I72" s="299">
        <v>7860549.7415267993</v>
      </c>
      <c r="J72" s="299">
        <v>7732136.5243307995</v>
      </c>
      <c r="K72" s="299">
        <v>7451476.8774768002</v>
      </c>
      <c r="L72" s="274"/>
      <c r="M72" s="274"/>
      <c r="N72" s="274"/>
      <c r="O72" s="274"/>
      <c r="P72" s="274"/>
      <c r="Q72" s="274"/>
      <c r="R72" s="274"/>
    </row>
    <row r="73" spans="1:18" ht="26.1" customHeight="1">
      <c r="A73" s="277"/>
      <c r="B73" s="297" t="s">
        <v>816</v>
      </c>
      <c r="C73" s="319" t="s">
        <v>804</v>
      </c>
      <c r="D73" s="298"/>
      <c r="E73" s="319" t="s">
        <v>11</v>
      </c>
      <c r="F73" s="299">
        <v>335174.47036092001</v>
      </c>
      <c r="G73" s="299">
        <v>334608.13909080002</v>
      </c>
      <c r="H73" s="299">
        <v>238749.81653519999</v>
      </c>
      <c r="I73" s="299">
        <v>248600.59075080001</v>
      </c>
      <c r="J73" s="299">
        <v>307007.80308719998</v>
      </c>
      <c r="K73" s="299">
        <v>425891.2689576</v>
      </c>
      <c r="L73" s="274"/>
      <c r="M73" s="274"/>
      <c r="N73" s="274"/>
      <c r="O73" s="274"/>
      <c r="P73" s="274"/>
      <c r="Q73" s="274"/>
      <c r="R73" s="274"/>
    </row>
    <row r="74" spans="1:18" ht="26.1" customHeight="1">
      <c r="A74" s="277"/>
      <c r="B74" s="294" t="s">
        <v>817</v>
      </c>
      <c r="C74" s="305" t="s">
        <v>804</v>
      </c>
      <c r="D74" s="292" t="s">
        <v>22</v>
      </c>
      <c r="E74" s="293">
        <v>356831675.50796098</v>
      </c>
      <c r="F74" s="293">
        <v>351543396.39810401</v>
      </c>
      <c r="G74" s="293">
        <v>354467910.70664603</v>
      </c>
      <c r="H74" s="293">
        <v>343585578.57630402</v>
      </c>
      <c r="I74" s="293">
        <v>349630891.61851519</v>
      </c>
      <c r="J74" s="293">
        <v>320184743.82829422</v>
      </c>
      <c r="K74" s="293">
        <v>337144240.38838685</v>
      </c>
      <c r="L74" s="274"/>
      <c r="M74" s="274"/>
      <c r="N74" s="274"/>
      <c r="O74" s="274"/>
      <c r="P74" s="274"/>
      <c r="Q74" s="274"/>
      <c r="R74" s="274"/>
    </row>
    <row r="75" spans="1:18" ht="26.1" customHeight="1">
      <c r="A75" s="277"/>
      <c r="B75" s="294" t="s">
        <v>561</v>
      </c>
      <c r="C75" s="305" t="s">
        <v>18</v>
      </c>
      <c r="D75" s="292"/>
      <c r="E75" s="293">
        <v>41.69</v>
      </c>
      <c r="F75" s="293">
        <v>43.87</v>
      </c>
      <c r="G75" s="293">
        <v>44.12</v>
      </c>
      <c r="H75" s="293">
        <v>44.7</v>
      </c>
      <c r="I75" s="293">
        <v>44.78</v>
      </c>
      <c r="J75" s="293">
        <v>46.89</v>
      </c>
      <c r="K75" s="293">
        <f>100*0.458236835347733</f>
        <v>45.823683534773302</v>
      </c>
      <c r="L75" s="274"/>
      <c r="M75" s="274"/>
      <c r="N75" s="274"/>
      <c r="O75" s="274"/>
      <c r="P75" s="274"/>
      <c r="Q75" s="274"/>
      <c r="R75" s="274"/>
    </row>
    <row r="76" spans="1:18" ht="26.1" customHeight="1">
      <c r="A76" s="277"/>
      <c r="B76" s="294" t="s">
        <v>562</v>
      </c>
      <c r="C76" s="305" t="s">
        <v>18</v>
      </c>
      <c r="D76" s="292"/>
      <c r="E76" s="293">
        <v>58.31</v>
      </c>
      <c r="F76" s="293">
        <v>55.49</v>
      </c>
      <c r="G76" s="293">
        <v>55.29</v>
      </c>
      <c r="H76" s="293">
        <v>54.6</v>
      </c>
      <c r="I76" s="293">
        <v>54.9</v>
      </c>
      <c r="J76" s="293">
        <v>52.88</v>
      </c>
      <c r="K76" s="293">
        <f>100*0.539625930465095</f>
        <v>53.962593046509497</v>
      </c>
      <c r="L76" s="274"/>
      <c r="M76" s="274"/>
      <c r="N76" s="274"/>
      <c r="O76" s="274"/>
      <c r="P76" s="274"/>
      <c r="Q76" s="274"/>
      <c r="R76" s="274"/>
    </row>
    <row r="77" spans="1:18" ht="33.950000000000003" customHeight="1">
      <c r="A77" s="277"/>
      <c r="B77" s="304" t="s">
        <v>818</v>
      </c>
      <c r="C77" s="305" t="s">
        <v>18</v>
      </c>
      <c r="D77" s="292"/>
      <c r="E77" s="293">
        <v>8.08</v>
      </c>
      <c r="F77" s="293">
        <v>9.1999999999999993</v>
      </c>
      <c r="G77" s="293">
        <v>8.64</v>
      </c>
      <c r="H77" s="293">
        <v>8.1</v>
      </c>
      <c r="I77" s="293">
        <v>4.3899999999999997</v>
      </c>
      <c r="J77" s="293">
        <v>4.4400000000000004</v>
      </c>
      <c r="K77" s="293">
        <f>100*0.044501864334138</f>
        <v>4.4501864334137995</v>
      </c>
      <c r="L77" s="274"/>
      <c r="M77" s="274"/>
      <c r="N77" s="274"/>
      <c r="O77" s="274"/>
      <c r="P77" s="274"/>
      <c r="Q77" s="274"/>
      <c r="R77" s="274"/>
    </row>
    <row r="78" spans="1:18" ht="26.1" customHeight="1">
      <c r="A78" s="277"/>
      <c r="B78" s="304" t="s">
        <v>564</v>
      </c>
      <c r="C78" s="305" t="s">
        <v>18</v>
      </c>
      <c r="D78" s="292"/>
      <c r="E78" s="306">
        <v>0</v>
      </c>
      <c r="F78" s="306">
        <v>0</v>
      </c>
      <c r="G78" s="306">
        <v>0</v>
      </c>
      <c r="H78" s="306">
        <v>0</v>
      </c>
      <c r="I78" s="381">
        <f>I56/I74*100</f>
        <v>1.0290852685654001E-4</v>
      </c>
      <c r="J78" s="381">
        <f t="shared" ref="J78:K78" si="0">J56/J74*100</f>
        <v>2.2207429107906352E-4</v>
      </c>
      <c r="K78" s="381">
        <f t="shared" si="0"/>
        <v>2.1308060881372998E-3</v>
      </c>
      <c r="L78" s="274"/>
      <c r="M78" s="274"/>
      <c r="N78" s="274"/>
      <c r="O78" s="274"/>
      <c r="P78" s="274"/>
      <c r="Q78" s="274"/>
      <c r="R78" s="274"/>
    </row>
    <row r="79" spans="1:18" ht="26.1" customHeight="1">
      <c r="A79" s="277"/>
      <c r="B79" s="294" t="s">
        <v>565</v>
      </c>
      <c r="C79" s="319"/>
      <c r="D79" s="298"/>
      <c r="L79" s="274"/>
      <c r="M79" s="274"/>
      <c r="N79" s="274"/>
      <c r="O79" s="274"/>
      <c r="P79" s="274"/>
      <c r="Q79" s="274"/>
      <c r="R79" s="274"/>
    </row>
    <row r="80" spans="1:18" ht="26.1" customHeight="1">
      <c r="A80" s="277"/>
      <c r="B80" s="324" t="s">
        <v>819</v>
      </c>
      <c r="C80" s="319" t="s">
        <v>18</v>
      </c>
      <c r="D80" s="298"/>
      <c r="E80" s="325">
        <v>98.918247834663291</v>
      </c>
      <c r="F80" s="325">
        <v>98.654041057463985</v>
      </c>
      <c r="G80" s="325">
        <v>97.399646213598402</v>
      </c>
      <c r="H80" s="325">
        <v>97.056149519429013</v>
      </c>
      <c r="I80" s="325">
        <v>94.851636769400898</v>
      </c>
      <c r="J80" s="325">
        <v>99.418533145332205</v>
      </c>
      <c r="K80" s="325">
        <f>100*0.982</f>
        <v>98.2</v>
      </c>
      <c r="M80" s="274"/>
      <c r="N80" s="274"/>
      <c r="O80" s="274"/>
      <c r="P80" s="274"/>
      <c r="Q80" s="274"/>
      <c r="R80" s="274"/>
    </row>
    <row r="81" spans="1:18" ht="26.1" customHeight="1">
      <c r="A81" s="277"/>
      <c r="B81" s="324" t="s">
        <v>820</v>
      </c>
      <c r="C81" s="319" t="s">
        <v>18</v>
      </c>
      <c r="D81" s="298"/>
      <c r="E81" s="325">
        <v>4.0299213971277048</v>
      </c>
      <c r="F81" s="325">
        <v>4.0840694126747872</v>
      </c>
      <c r="G81" s="325">
        <v>3.4712093740943821</v>
      </c>
      <c r="H81" s="325">
        <v>4.1137087450570453</v>
      </c>
      <c r="I81" s="325">
        <v>4.0478126646280126</v>
      </c>
      <c r="J81" s="325">
        <v>4.0999999999999996</v>
      </c>
      <c r="K81" s="325">
        <f>100*0.033</f>
        <v>3.3000000000000003</v>
      </c>
      <c r="L81" s="274"/>
      <c r="M81" s="274"/>
      <c r="N81" s="274"/>
      <c r="O81" s="274"/>
      <c r="P81" s="274"/>
      <c r="Q81" s="274"/>
      <c r="R81" s="274"/>
    </row>
    <row r="82" spans="1:18" ht="26.1" customHeight="1">
      <c r="A82" s="277"/>
      <c r="B82" s="324" t="s">
        <v>821</v>
      </c>
      <c r="C82" s="319" t="s">
        <v>18</v>
      </c>
      <c r="D82" s="298"/>
      <c r="E82" s="325">
        <v>27.448001295892876</v>
      </c>
      <c r="F82" s="325">
        <v>30.656394219232229</v>
      </c>
      <c r="G82" s="325">
        <v>32.769776739039493</v>
      </c>
      <c r="H82" s="325">
        <v>33.176735730410876</v>
      </c>
      <c r="I82" s="325">
        <v>30.493522769694366</v>
      </c>
      <c r="J82" s="325">
        <v>34.1</v>
      </c>
      <c r="K82" s="325">
        <f>100*0.346</f>
        <v>34.599999999999994</v>
      </c>
      <c r="L82" s="274"/>
      <c r="M82" s="274"/>
      <c r="N82" s="274"/>
      <c r="O82" s="274"/>
      <c r="P82" s="274"/>
      <c r="Q82" s="274"/>
      <c r="R82" s="274"/>
    </row>
    <row r="83" spans="1:18" ht="26.1" customHeight="1">
      <c r="A83" s="277"/>
      <c r="B83" s="324" t="s">
        <v>822</v>
      </c>
      <c r="C83" s="319" t="s">
        <v>18</v>
      </c>
      <c r="D83" s="298"/>
      <c r="E83" s="325">
        <v>67.440325141642717</v>
      </c>
      <c r="F83" s="325">
        <v>63.913577425556966</v>
      </c>
      <c r="G83" s="325">
        <v>61.158660100464523</v>
      </c>
      <c r="H83" s="325">
        <v>59.765705043961091</v>
      </c>
      <c r="I83" s="325">
        <v>60.31030133507852</v>
      </c>
      <c r="J83" s="325">
        <v>61.2</v>
      </c>
      <c r="K83" s="325">
        <f>100*0.603</f>
        <v>60.3</v>
      </c>
      <c r="L83" s="274"/>
      <c r="M83" s="274"/>
      <c r="N83" s="274"/>
      <c r="O83" s="274"/>
      <c r="P83" s="274"/>
      <c r="Q83" s="274"/>
      <c r="R83" s="274"/>
    </row>
    <row r="84" spans="1:18" ht="26.1" customHeight="1">
      <c r="A84" s="277"/>
      <c r="B84" s="324" t="s">
        <v>823</v>
      </c>
      <c r="C84" s="319" t="s">
        <v>18</v>
      </c>
      <c r="D84" s="298"/>
      <c r="E84" s="325">
        <v>98.212056896569749</v>
      </c>
      <c r="F84" s="325">
        <v>98.677378108380722</v>
      </c>
      <c r="G84" s="325">
        <v>97.601837331401128</v>
      </c>
      <c r="H84" s="325">
        <v>97.75782125842224</v>
      </c>
      <c r="I84" s="325">
        <v>97.99087916545588</v>
      </c>
      <c r="J84" s="325">
        <v>99.246430183580699</v>
      </c>
      <c r="K84" s="325">
        <f>100*0.984</f>
        <v>98.4</v>
      </c>
      <c r="L84" s="274"/>
      <c r="M84" s="274"/>
      <c r="N84" s="274"/>
      <c r="O84" s="274"/>
      <c r="P84" s="274"/>
      <c r="Q84" s="274"/>
      <c r="R84" s="274"/>
    </row>
    <row r="85" spans="1:18" ht="26.1" customHeight="1">
      <c r="A85" s="277"/>
      <c r="B85" s="324" t="s">
        <v>821</v>
      </c>
      <c r="C85" s="319" t="s">
        <v>18</v>
      </c>
      <c r="D85" s="298"/>
      <c r="E85" s="325">
        <v>54.483252931484571</v>
      </c>
      <c r="F85" s="325">
        <v>55.595155251794601</v>
      </c>
      <c r="G85" s="325">
        <v>55.966689932778692</v>
      </c>
      <c r="H85" s="325">
        <v>56.214077767638571</v>
      </c>
      <c r="I85" s="325">
        <v>56.110172965513947</v>
      </c>
      <c r="J85" s="325">
        <v>57.7</v>
      </c>
      <c r="K85" s="325">
        <f>100*0.575</f>
        <v>57.499999999999993</v>
      </c>
      <c r="L85" s="274"/>
      <c r="M85" s="274"/>
      <c r="N85" s="274"/>
      <c r="O85" s="274"/>
      <c r="P85" s="274"/>
      <c r="Q85" s="274"/>
      <c r="R85" s="274"/>
    </row>
    <row r="86" spans="1:18" ht="26.1" customHeight="1">
      <c r="A86" s="277"/>
      <c r="B86" s="324" t="s">
        <v>822</v>
      </c>
      <c r="C86" s="319" t="s">
        <v>18</v>
      </c>
      <c r="D86" s="298"/>
      <c r="E86" s="325">
        <v>43.728803965085184</v>
      </c>
      <c r="F86" s="325">
        <v>43.082222856586114</v>
      </c>
      <c r="G86" s="325">
        <v>41.635147398622443</v>
      </c>
      <c r="H86" s="325">
        <v>41.543743490783669</v>
      </c>
      <c r="I86" s="325">
        <v>41.880706199941933</v>
      </c>
      <c r="J86" s="325">
        <v>41.5</v>
      </c>
      <c r="K86" s="325">
        <f>100*0.409</f>
        <v>40.9</v>
      </c>
      <c r="L86" s="274"/>
      <c r="M86" s="274"/>
      <c r="N86" s="274"/>
      <c r="O86" s="274"/>
      <c r="P86" s="274"/>
      <c r="Q86" s="274"/>
      <c r="R86" s="274"/>
    </row>
    <row r="87" spans="1:18" ht="26.1" customHeight="1">
      <c r="A87" s="277"/>
      <c r="B87" s="382" t="s">
        <v>566</v>
      </c>
      <c r="C87" s="305" t="s">
        <v>824</v>
      </c>
      <c r="D87" s="292" t="s">
        <v>23</v>
      </c>
      <c r="E87" s="293">
        <v>27.746719835939825</v>
      </c>
      <c r="F87" s="293">
        <v>27.758805395717005</v>
      </c>
      <c r="G87" s="293">
        <v>28.442229381520569</v>
      </c>
      <c r="H87" s="293">
        <v>29.684937542922633</v>
      </c>
      <c r="I87" s="293">
        <v>26.331426402974646</v>
      </c>
      <c r="J87" s="293">
        <v>27.396658152502283</v>
      </c>
      <c r="K87" s="293">
        <v>25.964130950203067</v>
      </c>
      <c r="L87" s="274"/>
      <c r="M87" s="274"/>
      <c r="N87" s="274"/>
      <c r="O87" s="274"/>
      <c r="P87" s="274"/>
      <c r="Q87" s="274"/>
      <c r="R87" s="274"/>
    </row>
    <row r="88" spans="1:18" ht="33.950000000000003" customHeight="1">
      <c r="A88" s="277"/>
      <c r="B88" s="294" t="s">
        <v>569</v>
      </c>
      <c r="C88" s="292" t="s">
        <v>825</v>
      </c>
      <c r="D88" s="292" t="s">
        <v>23</v>
      </c>
      <c r="E88" s="383">
        <v>4.7287526571423398E-2</v>
      </c>
      <c r="F88" s="383">
        <v>4.2798076016326278E-2</v>
      </c>
      <c r="G88" s="383">
        <v>4.685010715128813E-2</v>
      </c>
      <c r="H88" s="383">
        <v>5.3727221043988117E-2</v>
      </c>
      <c r="I88" s="383">
        <v>2.9457485181440323E-2</v>
      </c>
      <c r="J88" s="383">
        <v>3.1373300324778246E-2</v>
      </c>
      <c r="K88" s="383">
        <v>3.7618971163209884E-2</v>
      </c>
      <c r="L88" s="274"/>
      <c r="M88" s="274"/>
      <c r="N88" s="274"/>
      <c r="O88" s="274"/>
      <c r="P88" s="274"/>
      <c r="Q88" s="274"/>
      <c r="R88" s="274"/>
    </row>
    <row r="89" spans="1:18" ht="51" customHeight="1">
      <c r="A89" s="277"/>
      <c r="B89" s="294" t="s">
        <v>570</v>
      </c>
      <c r="C89" s="305" t="s">
        <v>804</v>
      </c>
      <c r="D89" s="292" t="s">
        <v>19</v>
      </c>
      <c r="E89" s="305" t="s">
        <v>11</v>
      </c>
      <c r="F89" s="305" t="s">
        <v>11</v>
      </c>
      <c r="G89" s="305" t="s">
        <v>11</v>
      </c>
      <c r="H89" s="293">
        <v>937656.96973797609</v>
      </c>
      <c r="I89" s="293">
        <v>505117.66058091976</v>
      </c>
      <c r="J89" s="293">
        <v>90499.251444270267</v>
      </c>
      <c r="K89" s="293">
        <v>93977</v>
      </c>
      <c r="L89" s="274"/>
      <c r="M89" s="274"/>
      <c r="N89" s="274"/>
      <c r="O89" s="274"/>
      <c r="P89" s="274"/>
      <c r="Q89" s="274"/>
      <c r="R89" s="274"/>
    </row>
    <row r="90" spans="1:18" ht="26.1" customHeight="1">
      <c r="A90" s="277"/>
      <c r="B90" s="315" t="s">
        <v>17</v>
      </c>
      <c r="C90" s="303"/>
      <c r="D90" s="298"/>
      <c r="E90" s="303"/>
      <c r="F90" s="303"/>
      <c r="G90" s="303"/>
      <c r="H90" s="299"/>
      <c r="I90" s="299"/>
      <c r="J90" s="299"/>
      <c r="K90" s="299"/>
      <c r="L90" s="274"/>
      <c r="M90" s="274"/>
      <c r="N90" s="274"/>
      <c r="O90" s="274"/>
      <c r="P90" s="274"/>
      <c r="Q90" s="274"/>
      <c r="R90" s="274"/>
    </row>
    <row r="91" spans="1:18" ht="26.1" customHeight="1">
      <c r="A91" s="277"/>
      <c r="B91" s="304" t="s">
        <v>554</v>
      </c>
      <c r="C91" s="305" t="s">
        <v>804</v>
      </c>
      <c r="D91" s="292"/>
      <c r="E91" s="293">
        <v>319055923.32099885</v>
      </c>
      <c r="F91" s="293">
        <v>311939254.8867352</v>
      </c>
      <c r="G91" s="293">
        <v>316415877.70811349</v>
      </c>
      <c r="H91" s="293">
        <v>307126792.75011933</v>
      </c>
      <c r="I91" s="293">
        <v>325121073.80872124</v>
      </c>
      <c r="J91" s="293">
        <v>298505319.1022228</v>
      </c>
      <c r="K91" s="293">
        <v>314849791.23991227</v>
      </c>
      <c r="L91" s="274"/>
      <c r="M91" s="274"/>
      <c r="N91" s="274"/>
      <c r="O91" s="274"/>
      <c r="P91" s="274"/>
      <c r="Q91" s="274"/>
      <c r="R91" s="274"/>
    </row>
    <row r="92" spans="1:18" ht="26.1" customHeight="1">
      <c r="A92" s="277"/>
      <c r="B92" s="297" t="s">
        <v>805</v>
      </c>
      <c r="C92" s="319" t="s">
        <v>804</v>
      </c>
      <c r="D92" s="292"/>
      <c r="E92" s="299">
        <v>184888203.3270666</v>
      </c>
      <c r="F92" s="299">
        <v>180013529.08296248</v>
      </c>
      <c r="G92" s="299">
        <v>182071655.99341413</v>
      </c>
      <c r="H92" s="299">
        <v>174082795.14739391</v>
      </c>
      <c r="I92" s="299">
        <v>185109482.08527261</v>
      </c>
      <c r="J92" s="299">
        <v>163595693.26140049</v>
      </c>
      <c r="K92" s="299">
        <v>175573676.9609189</v>
      </c>
      <c r="L92" s="274"/>
      <c r="M92" s="274"/>
      <c r="N92" s="274"/>
      <c r="O92" s="274"/>
      <c r="P92" s="274"/>
      <c r="Q92" s="274"/>
      <c r="R92" s="274"/>
    </row>
    <row r="93" spans="1:18" ht="26.1" customHeight="1">
      <c r="A93" s="277"/>
      <c r="B93" s="297" t="s">
        <v>806</v>
      </c>
      <c r="C93" s="319" t="s">
        <v>804</v>
      </c>
      <c r="D93" s="292"/>
      <c r="E93" s="299">
        <v>1149626.9179296</v>
      </c>
      <c r="F93" s="299">
        <v>746098.82152559992</v>
      </c>
      <c r="G93" s="299">
        <v>481056.54575759999</v>
      </c>
      <c r="H93" s="299">
        <v>292072.18694570276</v>
      </c>
      <c r="I93" s="299">
        <v>164427.79865399998</v>
      </c>
      <c r="J93" s="299">
        <v>144974.80183346415</v>
      </c>
      <c r="K93" s="299">
        <v>115604.069862096</v>
      </c>
      <c r="L93" s="274"/>
      <c r="M93" s="274"/>
      <c r="N93" s="274"/>
      <c r="O93" s="274"/>
      <c r="P93" s="274"/>
      <c r="Q93" s="274"/>
      <c r="R93" s="274"/>
    </row>
    <row r="94" spans="1:18" ht="26.1" customHeight="1">
      <c r="A94" s="277"/>
      <c r="B94" s="297" t="s">
        <v>810</v>
      </c>
      <c r="C94" s="319" t="s">
        <v>804</v>
      </c>
      <c r="D94" s="292"/>
      <c r="E94" s="299">
        <v>133018093.07600264</v>
      </c>
      <c r="F94" s="299">
        <v>131179626.98224711</v>
      </c>
      <c r="G94" s="299">
        <v>133863165.16894178</v>
      </c>
      <c r="H94" s="299">
        <v>132751925.41577972</v>
      </c>
      <c r="I94" s="299">
        <v>139847163.92479461</v>
      </c>
      <c r="J94" s="299">
        <v>134764651.03898886</v>
      </c>
      <c r="K94" s="299">
        <v>139160510.20913127</v>
      </c>
      <c r="L94" s="274"/>
      <c r="M94" s="274"/>
      <c r="N94" s="274"/>
      <c r="O94" s="274"/>
      <c r="P94" s="274"/>
      <c r="Q94" s="274"/>
      <c r="R94" s="274"/>
    </row>
    <row r="95" spans="1:18" ht="26.1" customHeight="1">
      <c r="A95" s="277"/>
      <c r="B95" s="294" t="s">
        <v>557</v>
      </c>
      <c r="C95" s="305" t="s">
        <v>804</v>
      </c>
      <c r="D95" s="292"/>
      <c r="E95" s="293">
        <v>27304083.007006321</v>
      </c>
      <c r="F95" s="293">
        <v>29506564.546894081</v>
      </c>
      <c r="G95" s="293">
        <v>27678566.910070803</v>
      </c>
      <c r="H95" s="293">
        <v>24949855.382669281</v>
      </c>
      <c r="I95" s="293">
        <v>12131748.195631202</v>
      </c>
      <c r="J95" s="293">
        <v>9873948.0730499998</v>
      </c>
      <c r="K95" s="293">
        <v>11310133.159457998</v>
      </c>
      <c r="L95" s="274"/>
      <c r="M95" s="274"/>
      <c r="N95" s="274"/>
      <c r="O95" s="274"/>
      <c r="P95" s="274"/>
      <c r="Q95" s="274"/>
      <c r="R95" s="274"/>
    </row>
    <row r="96" spans="1:18" ht="26.1" customHeight="1">
      <c r="A96" s="277"/>
      <c r="B96" s="297" t="s">
        <v>814</v>
      </c>
      <c r="C96" s="319" t="s">
        <v>804</v>
      </c>
      <c r="D96" s="292"/>
      <c r="E96" s="299">
        <v>27053661.187563121</v>
      </c>
      <c r="F96" s="299">
        <v>29230578.79235208</v>
      </c>
      <c r="G96" s="299">
        <v>27408271.661496006</v>
      </c>
      <c r="H96" s="299">
        <v>24696350.541870482</v>
      </c>
      <c r="I96" s="299">
        <v>11835851.824800001</v>
      </c>
      <c r="J96" s="299">
        <v>9585331.5384</v>
      </c>
      <c r="K96" s="299">
        <v>11039473.558799999</v>
      </c>
      <c r="L96" s="274"/>
      <c r="M96" s="274"/>
      <c r="N96" s="274"/>
      <c r="O96" s="274"/>
      <c r="P96" s="274"/>
      <c r="Q96" s="274"/>
      <c r="R96" s="274"/>
    </row>
    <row r="97" spans="1:18" ht="26.1" customHeight="1">
      <c r="A97" s="277"/>
      <c r="B97" s="297" t="s">
        <v>815</v>
      </c>
      <c r="C97" s="319" t="s">
        <v>804</v>
      </c>
      <c r="D97" s="292"/>
      <c r="E97" s="299">
        <v>250421.81944319999</v>
      </c>
      <c r="F97" s="299">
        <v>275985.75454200007</v>
      </c>
      <c r="G97" s="299">
        <v>270295.24857479997</v>
      </c>
      <c r="H97" s="299">
        <v>253504.84079880003</v>
      </c>
      <c r="I97" s="299">
        <v>295896.37083120004</v>
      </c>
      <c r="J97" s="299">
        <v>288616.53464999993</v>
      </c>
      <c r="K97" s="299">
        <v>270659.60065800004</v>
      </c>
      <c r="L97" s="274"/>
      <c r="M97" s="274"/>
      <c r="N97" s="274"/>
      <c r="O97" s="274"/>
      <c r="P97" s="274"/>
      <c r="Q97" s="274"/>
      <c r="R97" s="274"/>
    </row>
    <row r="98" spans="1:18" ht="26.1" customHeight="1">
      <c r="A98" s="277"/>
      <c r="B98" s="297" t="s">
        <v>816</v>
      </c>
      <c r="C98" s="319" t="s">
        <v>804</v>
      </c>
      <c r="D98" s="292"/>
      <c r="E98" s="299">
        <v>0</v>
      </c>
      <c r="F98" s="299">
        <v>0</v>
      </c>
      <c r="G98" s="299">
        <v>0</v>
      </c>
      <c r="H98" s="299">
        <v>0</v>
      </c>
      <c r="I98" s="299">
        <v>0</v>
      </c>
      <c r="J98" s="299">
        <v>0</v>
      </c>
      <c r="K98" s="299">
        <v>0</v>
      </c>
      <c r="L98" s="274"/>
      <c r="M98" s="274"/>
      <c r="N98" s="274"/>
      <c r="O98" s="274"/>
      <c r="P98" s="274"/>
      <c r="Q98" s="274"/>
      <c r="R98" s="274"/>
    </row>
    <row r="99" spans="1:18" ht="26.1" customHeight="1">
      <c r="A99" s="277"/>
      <c r="B99" s="294" t="s">
        <v>558</v>
      </c>
      <c r="C99" s="305" t="s">
        <v>804</v>
      </c>
      <c r="D99" s="292"/>
      <c r="E99" s="293">
        <v>8408256.4589003995</v>
      </c>
      <c r="F99" s="293">
        <v>8831602.2870169189</v>
      </c>
      <c r="G99" s="293">
        <v>8480284.8263243996</v>
      </c>
      <c r="H99" s="293">
        <v>8015113.8580607995</v>
      </c>
      <c r="I99" s="293">
        <v>8997478.1818776</v>
      </c>
      <c r="J99" s="293">
        <v>8943897.4182179999</v>
      </c>
      <c r="K99" s="293">
        <v>7975505.6152343992</v>
      </c>
      <c r="L99" s="274"/>
      <c r="M99" s="274"/>
      <c r="N99" s="274"/>
      <c r="O99" s="274"/>
      <c r="P99" s="274"/>
      <c r="Q99" s="274"/>
      <c r="R99" s="274"/>
    </row>
    <row r="100" spans="1:18" ht="26.1" customHeight="1">
      <c r="A100" s="277"/>
      <c r="B100" s="297" t="s">
        <v>814</v>
      </c>
      <c r="C100" s="319" t="s">
        <v>804</v>
      </c>
      <c r="D100" s="292"/>
      <c r="E100" s="299">
        <v>0</v>
      </c>
      <c r="F100" s="299">
        <v>0</v>
      </c>
      <c r="G100" s="299">
        <v>0</v>
      </c>
      <c r="H100" s="299">
        <v>0</v>
      </c>
      <c r="I100" s="299">
        <v>888327.84960000007</v>
      </c>
      <c r="J100" s="299">
        <v>904753.09080000001</v>
      </c>
      <c r="K100" s="299">
        <v>98137.468799999988</v>
      </c>
      <c r="L100" s="274"/>
      <c r="M100" s="274"/>
      <c r="N100" s="274"/>
      <c r="O100" s="274"/>
      <c r="P100" s="274"/>
      <c r="Q100" s="274"/>
      <c r="R100" s="274"/>
    </row>
    <row r="101" spans="1:18" ht="26.1" customHeight="1">
      <c r="A101" s="277"/>
      <c r="B101" s="297" t="s">
        <v>815</v>
      </c>
      <c r="C101" s="319" t="s">
        <v>804</v>
      </c>
      <c r="D101" s="292"/>
      <c r="E101" s="299">
        <v>8128208.9305800004</v>
      </c>
      <c r="F101" s="299">
        <v>8571219.5558159985</v>
      </c>
      <c r="G101" s="299">
        <v>8229118.7738735992</v>
      </c>
      <c r="H101" s="299">
        <v>7791222.5760455998</v>
      </c>
      <c r="I101" s="299">
        <v>7860549.7415267993</v>
      </c>
      <c r="J101" s="299">
        <v>7732136.5243307995</v>
      </c>
      <c r="K101" s="299">
        <v>7451476.8774768002</v>
      </c>
      <c r="L101" s="274"/>
      <c r="M101" s="274"/>
      <c r="N101" s="274"/>
      <c r="O101" s="274"/>
      <c r="P101" s="274"/>
      <c r="Q101" s="274"/>
      <c r="R101" s="274"/>
    </row>
    <row r="102" spans="1:18" ht="26.1" customHeight="1">
      <c r="A102" s="277"/>
      <c r="B102" s="297" t="s">
        <v>816</v>
      </c>
      <c r="C102" s="319" t="s">
        <v>804</v>
      </c>
      <c r="D102" s="292"/>
      <c r="E102" s="299">
        <v>280047.52832040004</v>
      </c>
      <c r="F102" s="299">
        <v>260382.73120092004</v>
      </c>
      <c r="G102" s="299">
        <v>251166.05245079999</v>
      </c>
      <c r="H102" s="299">
        <v>223891.28201519998</v>
      </c>
      <c r="I102" s="299">
        <v>248600.59075080001</v>
      </c>
      <c r="J102" s="299">
        <v>307007.80308719998</v>
      </c>
      <c r="K102" s="299">
        <v>425891.2689576</v>
      </c>
      <c r="L102" s="274"/>
      <c r="M102" s="274"/>
      <c r="N102" s="274"/>
      <c r="O102" s="274"/>
      <c r="P102" s="274"/>
      <c r="Q102" s="274"/>
      <c r="R102" s="274"/>
    </row>
    <row r="103" spans="1:18" ht="26.1" customHeight="1">
      <c r="A103" s="277"/>
      <c r="B103" s="294" t="s">
        <v>817</v>
      </c>
      <c r="C103" s="305" t="s">
        <v>804</v>
      </c>
      <c r="D103" s="292" t="s">
        <v>22</v>
      </c>
      <c r="E103" s="293">
        <v>337951749.86910474</v>
      </c>
      <c r="F103" s="293">
        <v>332614217.14661241</v>
      </c>
      <c r="G103" s="293">
        <v>335614159.79185998</v>
      </c>
      <c r="H103" s="293">
        <v>324061534.27472782</v>
      </c>
      <c r="I103" s="293">
        <v>328255343.8224749</v>
      </c>
      <c r="J103" s="293">
        <v>299435369.75705481</v>
      </c>
      <c r="K103" s="293">
        <v>318184418.78413588</v>
      </c>
      <c r="L103" s="274"/>
      <c r="M103" s="274"/>
      <c r="N103" s="274"/>
      <c r="O103" s="274"/>
      <c r="P103" s="274"/>
      <c r="Q103" s="274"/>
      <c r="R103" s="274"/>
    </row>
    <row r="104" spans="1:18" ht="26.1" customHeight="1">
      <c r="A104" s="277"/>
      <c r="B104" s="294" t="s">
        <v>566</v>
      </c>
      <c r="C104" s="305" t="s">
        <v>824</v>
      </c>
      <c r="D104" s="292" t="s">
        <v>23</v>
      </c>
      <c r="E104" s="293">
        <v>26.278643868527471</v>
      </c>
      <c r="F104" s="293">
        <v>26.264106850596974</v>
      </c>
      <c r="G104" s="293">
        <v>26.929419076205836</v>
      </c>
      <c r="H104" s="293">
        <v>27.998108782300385</v>
      </c>
      <c r="I104" s="293">
        <v>24.721589637667218</v>
      </c>
      <c r="J104" s="293">
        <v>27.739814025966254</v>
      </c>
      <c r="K104" s="293">
        <v>25.243265425000217</v>
      </c>
      <c r="L104" s="274"/>
      <c r="M104" s="274"/>
      <c r="N104" s="274"/>
      <c r="O104" s="274"/>
      <c r="P104" s="274"/>
      <c r="Q104" s="274"/>
      <c r="R104" s="274"/>
    </row>
    <row r="105" spans="1:18" ht="33.950000000000003" customHeight="1">
      <c r="A105" s="277"/>
      <c r="B105" s="294" t="s">
        <v>569</v>
      </c>
      <c r="C105" s="292" t="s">
        <v>825</v>
      </c>
      <c r="D105" s="292" t="s">
        <v>23</v>
      </c>
      <c r="E105" s="314">
        <v>5.0236915123903339E-2</v>
      </c>
      <c r="F105" s="314">
        <v>4.546952232925916E-2</v>
      </c>
      <c r="G105" s="314">
        <v>5.0167341967760362E-2</v>
      </c>
      <c r="H105" s="314">
        <v>5.8460663075425232E-2</v>
      </c>
      <c r="I105" s="314">
        <v>3.0863336808100324E-2</v>
      </c>
      <c r="J105" s="314">
        <v>3.5694991098885881E-2</v>
      </c>
      <c r="K105" s="314">
        <v>3.5532672092212565E-2</v>
      </c>
      <c r="L105" s="274"/>
      <c r="M105" s="274"/>
      <c r="N105" s="274"/>
      <c r="O105" s="274"/>
      <c r="P105" s="274"/>
      <c r="Q105" s="274"/>
      <c r="R105" s="274"/>
    </row>
    <row r="106" spans="1:18" ht="26.1" customHeight="1">
      <c r="A106" s="277"/>
      <c r="B106" s="294"/>
      <c r="C106" s="303"/>
      <c r="D106" s="298"/>
      <c r="E106" s="384"/>
      <c r="F106" s="325"/>
      <c r="G106" s="325"/>
      <c r="H106" s="325"/>
      <c r="I106" s="325"/>
      <c r="J106" s="325"/>
      <c r="K106" s="325"/>
      <c r="L106" s="274"/>
      <c r="M106" s="274"/>
      <c r="N106" s="274"/>
      <c r="O106" s="274"/>
      <c r="P106" s="274"/>
      <c r="Q106" s="274"/>
      <c r="R106" s="274"/>
    </row>
    <row r="107" spans="1:18" ht="30" customHeight="1">
      <c r="A107" s="277"/>
      <c r="B107" s="286" t="s">
        <v>24</v>
      </c>
      <c r="C107" s="281"/>
      <c r="D107" s="360"/>
      <c r="E107" s="281"/>
      <c r="F107" s="281"/>
      <c r="G107" s="281"/>
      <c r="H107" s="281"/>
      <c r="I107" s="281"/>
      <c r="J107" s="379"/>
      <c r="K107" s="379"/>
      <c r="L107" s="274"/>
      <c r="M107" s="274"/>
      <c r="N107" s="274"/>
      <c r="O107" s="274"/>
      <c r="P107" s="274"/>
      <c r="Q107" s="274"/>
      <c r="R107" s="274"/>
    </row>
    <row r="108" spans="1:18" ht="26.1" customHeight="1">
      <c r="A108" s="277"/>
      <c r="B108" s="345" t="s">
        <v>25</v>
      </c>
      <c r="C108" s="346" t="s">
        <v>26</v>
      </c>
      <c r="D108" s="385"/>
      <c r="E108" s="347">
        <v>58.35</v>
      </c>
      <c r="F108" s="347">
        <v>62.8</v>
      </c>
      <c r="G108" s="347">
        <v>64.77</v>
      </c>
      <c r="H108" s="347">
        <v>72.400000000000006</v>
      </c>
      <c r="I108" s="347">
        <v>73.62</v>
      </c>
      <c r="J108" s="65">
        <v>68.569999999999993</v>
      </c>
      <c r="K108" s="348">
        <v>85.18</v>
      </c>
      <c r="L108" s="274"/>
      <c r="M108" s="274"/>
      <c r="N108" s="274"/>
      <c r="O108" s="274"/>
      <c r="P108" s="274"/>
      <c r="Q108" s="274"/>
      <c r="R108" s="274"/>
    </row>
    <row r="109" spans="1:18" ht="26.1" customHeight="1">
      <c r="A109" s="277"/>
      <c r="B109" s="386"/>
      <c r="C109" s="350"/>
      <c r="D109" s="387"/>
      <c r="E109" s="388"/>
      <c r="F109" s="388"/>
      <c r="G109" s="388"/>
      <c r="H109" s="388"/>
      <c r="I109" s="389"/>
      <c r="L109" s="274"/>
      <c r="M109" s="274"/>
      <c r="N109" s="274"/>
      <c r="O109" s="274"/>
      <c r="P109" s="274"/>
      <c r="Q109" s="274"/>
      <c r="R109" s="274"/>
    </row>
    <row r="110" spans="1:18" ht="30" customHeight="1">
      <c r="A110" s="277"/>
      <c r="B110" s="390" t="s">
        <v>27</v>
      </c>
      <c r="C110" s="391"/>
      <c r="D110" s="391"/>
      <c r="E110" s="391"/>
      <c r="F110" s="391"/>
      <c r="G110" s="391"/>
      <c r="H110" s="391"/>
      <c r="I110" s="391"/>
      <c r="J110" s="391"/>
      <c r="K110" s="391"/>
      <c r="L110" s="274"/>
      <c r="M110" s="279"/>
      <c r="N110" s="274"/>
      <c r="O110" s="274"/>
      <c r="P110" s="274"/>
      <c r="Q110" s="274"/>
      <c r="R110" s="274"/>
    </row>
    <row r="111" spans="1:18" ht="264" customHeight="1">
      <c r="A111" s="277"/>
      <c r="B111" s="488" t="s">
        <v>826</v>
      </c>
      <c r="C111" s="488"/>
      <c r="D111" s="488"/>
      <c r="E111" s="488"/>
      <c r="F111" s="488"/>
      <c r="G111" s="488"/>
      <c r="H111" s="488"/>
      <c r="I111" s="488"/>
      <c r="J111" s="488"/>
      <c r="K111" s="488"/>
      <c r="L111" s="274"/>
      <c r="M111" s="279"/>
      <c r="N111" s="274"/>
      <c r="O111" s="274"/>
      <c r="P111" s="274"/>
      <c r="Q111" s="274"/>
      <c r="R111" s="274"/>
    </row>
    <row r="112" spans="1:18" ht="26.1" customHeight="1">
      <c r="A112" s="277"/>
      <c r="B112" s="301"/>
      <c r="C112" s="301"/>
      <c r="D112" s="301"/>
      <c r="E112" s="301"/>
      <c r="F112" s="301"/>
      <c r="G112" s="301"/>
      <c r="H112" s="301"/>
      <c r="I112" s="301"/>
      <c r="J112" s="301"/>
      <c r="K112" s="301"/>
      <c r="L112" s="392"/>
      <c r="M112" s="274"/>
      <c r="N112" s="274"/>
      <c r="O112" s="274"/>
      <c r="P112" s="274"/>
      <c r="Q112" s="274"/>
      <c r="R112" s="274"/>
    </row>
    <row r="113" spans="1:18" ht="30" customHeight="1">
      <c r="A113" s="277"/>
      <c r="B113" s="315" t="s">
        <v>756</v>
      </c>
      <c r="C113" s="274"/>
      <c r="D113" s="278"/>
      <c r="E113" s="274"/>
      <c r="F113" s="274"/>
      <c r="G113" s="274"/>
      <c r="H113" s="274"/>
      <c r="I113" s="274"/>
      <c r="J113" s="274"/>
      <c r="K113" s="274"/>
      <c r="L113" s="274"/>
      <c r="M113" s="274"/>
      <c r="N113" s="274"/>
      <c r="O113" s="274"/>
      <c r="P113" s="274"/>
      <c r="Q113" s="274"/>
      <c r="R113" s="274"/>
    </row>
    <row r="114" spans="1:18" ht="26.1" customHeight="1">
      <c r="A114" s="277"/>
      <c r="B114" s="324" t="s">
        <v>763</v>
      </c>
      <c r="C114" s="298" t="s">
        <v>703</v>
      </c>
      <c r="D114" s="274"/>
      <c r="E114" s="299">
        <v>12860.31926</v>
      </c>
      <c r="F114" s="299">
        <v>12664.212</v>
      </c>
      <c r="G114" s="299">
        <v>12462.733</v>
      </c>
      <c r="H114" s="299">
        <v>11574.407999999999</v>
      </c>
      <c r="I114" s="299">
        <v>13278.084000000001</v>
      </c>
      <c r="J114" s="299">
        <v>11687</v>
      </c>
      <c r="K114" s="299">
        <v>12985</v>
      </c>
      <c r="L114" s="274"/>
      <c r="M114" s="274"/>
      <c r="N114" s="274"/>
      <c r="O114" s="274"/>
      <c r="P114" s="274"/>
      <c r="Q114" s="274"/>
      <c r="R114" s="274"/>
    </row>
    <row r="115" spans="1:18" ht="26.1" customHeight="1">
      <c r="A115" s="277"/>
      <c r="B115" s="324" t="s">
        <v>761</v>
      </c>
      <c r="C115" s="298" t="s">
        <v>10</v>
      </c>
      <c r="D115" s="292"/>
      <c r="E115" s="299">
        <v>7546</v>
      </c>
      <c r="F115" s="299">
        <v>8214</v>
      </c>
      <c r="G115" s="299">
        <v>7566</v>
      </c>
      <c r="H115" s="299">
        <v>6395</v>
      </c>
      <c r="I115" s="299">
        <v>11869</v>
      </c>
      <c r="J115" s="299">
        <v>10205.644306264338</v>
      </c>
      <c r="K115" s="299">
        <v>8962.0803005400321</v>
      </c>
      <c r="L115" s="274"/>
      <c r="M115" s="274"/>
      <c r="N115" s="274"/>
      <c r="O115" s="274"/>
      <c r="P115" s="274"/>
      <c r="Q115" s="274"/>
      <c r="R115" s="274"/>
    </row>
    <row r="116" spans="1:18" s="275" customFormat="1" ht="26.1" customHeight="1">
      <c r="A116" s="274"/>
      <c r="B116" s="378"/>
      <c r="C116" s="309"/>
      <c r="D116" s="450"/>
      <c r="E116" s="299"/>
      <c r="F116" s="299"/>
      <c r="G116" s="299"/>
      <c r="H116" s="299"/>
      <c r="I116" s="299"/>
      <c r="J116" s="299"/>
      <c r="K116" s="274"/>
      <c r="L116" s="274"/>
      <c r="M116" s="274"/>
      <c r="N116" s="274"/>
      <c r="O116" s="274"/>
      <c r="P116" s="274"/>
      <c r="Q116" s="274"/>
      <c r="R116" s="274"/>
    </row>
    <row r="117" spans="1:18" ht="30" customHeight="1">
      <c r="B117" s="315" t="s">
        <v>762</v>
      </c>
      <c r="C117" s="274"/>
      <c r="D117" s="278"/>
      <c r="E117" s="299"/>
      <c r="F117" s="299"/>
      <c r="G117" s="299"/>
      <c r="H117" s="299"/>
      <c r="I117" s="299"/>
      <c r="J117" s="299"/>
      <c r="K117" s="299"/>
    </row>
    <row r="118" spans="1:18" ht="26.1" customHeight="1">
      <c r="B118" s="324" t="s">
        <v>763</v>
      </c>
      <c r="C118" s="298" t="s">
        <v>703</v>
      </c>
      <c r="D118" s="274"/>
      <c r="E118" s="299">
        <v>12860.31926</v>
      </c>
      <c r="F118" s="299">
        <v>12664.212</v>
      </c>
      <c r="G118" s="299">
        <v>12462.733</v>
      </c>
      <c r="H118" s="299">
        <v>11574.407999999999</v>
      </c>
      <c r="I118" s="299">
        <v>13278.084000000001</v>
      </c>
      <c r="J118" s="299">
        <v>10794.425999999999</v>
      </c>
      <c r="K118" s="299">
        <v>12604.725</v>
      </c>
    </row>
    <row r="119" spans="1:18" ht="26.1" customHeight="1">
      <c r="B119" s="324" t="s">
        <v>761</v>
      </c>
      <c r="C119" s="298" t="s">
        <v>10</v>
      </c>
      <c r="D119" s="274"/>
      <c r="E119" s="299">
        <v>6727.1596799999998</v>
      </c>
      <c r="F119" s="299">
        <v>7315.1025150000014</v>
      </c>
      <c r="G119" s="299">
        <v>6689.8931980000007</v>
      </c>
      <c r="H119" s="299">
        <v>5543.2408259999993</v>
      </c>
      <c r="I119" s="299">
        <v>10635.769743999997</v>
      </c>
      <c r="J119" s="299">
        <v>8388.7223539999941</v>
      </c>
      <c r="K119" s="299">
        <v>8954.7000000000007</v>
      </c>
    </row>
    <row r="120" spans="1:18" ht="15.4" customHeight="1">
      <c r="I120" s="299"/>
      <c r="J120" s="299"/>
      <c r="K120" s="299"/>
    </row>
  </sheetData>
  <mergeCells count="1">
    <mergeCell ref="B111:K111"/>
  </mergeCells>
  <pageMargins left="0.7" right="0.7" top="0.75" bottom="0.75" header="0.3" footer="0.3"/>
  <pageSetup scale="33" orientation="portrait" r:id="rId1"/>
  <headerFooter>
    <oddFooter>&amp;C&amp;"Helvetica Neue,Regular"&amp;12&amp;K000000&amp;P</oddFooter>
  </headerFooter>
  <ignoredErrors>
    <ignoredError sqref="D103:D105 D8:K21 D56:K98 D55:F55 H55:K55 D27:K34 D24:G24 I24:K24 D23:G23 I23:K23 D25:G25 I25:K25 D26:G26 I26:K26 D22:G22 I22:K22 D40:K52 D35 G35:K35 D36 G36:K36 D37:D39 G37:K3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507D-24BE-4C79-AC29-807D5DF8BBF3}">
  <dimension ref="A1:U79"/>
  <sheetViews>
    <sheetView showGridLines="0" zoomScale="60" zoomScaleNormal="60" workbookViewId="0">
      <pane ySplit="6" topLeftCell="A73" activePane="bottomLeft" state="frozen"/>
      <selection pane="bottomLeft" activeCell="E17" sqref="E17"/>
    </sheetView>
  </sheetViews>
  <sheetFormatPr defaultColWidth="9.140625" defaultRowHeight="15.4" customHeight="1"/>
  <cols>
    <col min="1" max="1" width="8.5703125" style="276" customWidth="1"/>
    <col min="2" max="2" width="80.5703125" style="276" customWidth="1"/>
    <col min="3" max="3" width="28.140625" style="276" customWidth="1"/>
    <col min="4" max="4" width="6.5703125" style="276" customWidth="1"/>
    <col min="5" max="11" width="17.5703125" style="276" customWidth="1"/>
    <col min="12" max="12" width="23.5703125" style="276" customWidth="1"/>
    <col min="13" max="13" width="25.42578125" style="276" customWidth="1"/>
    <col min="14" max="14" width="26.42578125" style="276" customWidth="1"/>
    <col min="15" max="15" width="10.85546875" style="276" customWidth="1"/>
    <col min="16" max="18" width="9.140625" style="275" customWidth="1"/>
    <col min="19" max="21" width="9.140625" style="275"/>
    <col min="22" max="16384" width="9.140625" style="276"/>
  </cols>
  <sheetData>
    <row r="1" spans="1:17" ht="20.100000000000001" customHeight="1">
      <c r="A1" s="270"/>
      <c r="B1" s="271"/>
      <c r="C1" s="271"/>
      <c r="D1" s="272"/>
      <c r="E1" s="271"/>
      <c r="F1" s="271"/>
      <c r="G1" s="271"/>
      <c r="H1" s="271"/>
      <c r="I1" s="271"/>
      <c r="J1" s="271"/>
      <c r="K1" s="271"/>
      <c r="L1" s="273"/>
      <c r="M1" s="271"/>
      <c r="N1" s="271"/>
      <c r="O1" s="271"/>
      <c r="P1" s="274"/>
      <c r="Q1" s="274"/>
    </row>
    <row r="2" spans="1:17" ht="20.100000000000001" customHeight="1">
      <c r="A2" s="277"/>
      <c r="B2" s="274"/>
      <c r="C2" s="274"/>
      <c r="D2" s="278"/>
      <c r="E2" s="274"/>
      <c r="F2" s="274"/>
      <c r="G2" s="274"/>
      <c r="H2" s="274"/>
      <c r="I2" s="274"/>
      <c r="J2" s="274"/>
      <c r="K2" s="274"/>
      <c r="L2" s="279"/>
      <c r="M2" s="274"/>
      <c r="N2" s="274"/>
      <c r="O2" s="274"/>
      <c r="P2" s="274"/>
      <c r="Q2" s="274"/>
    </row>
    <row r="3" spans="1:17" ht="20.100000000000001" customHeight="1">
      <c r="A3" s="277"/>
      <c r="B3" s="274"/>
      <c r="C3" s="274"/>
      <c r="D3" s="278"/>
      <c r="E3" s="274"/>
      <c r="F3" s="274"/>
      <c r="G3" s="274"/>
      <c r="H3" s="274"/>
      <c r="I3" s="274"/>
      <c r="J3" s="274"/>
      <c r="K3" s="274"/>
      <c r="L3" s="279"/>
      <c r="M3" s="274"/>
      <c r="N3" s="274"/>
      <c r="O3" s="274"/>
      <c r="P3" s="274"/>
      <c r="Q3" s="274"/>
    </row>
    <row r="4" spans="1:17" ht="20.100000000000001" customHeight="1">
      <c r="A4" s="277"/>
      <c r="B4" s="280"/>
      <c r="C4" s="281"/>
      <c r="D4" s="282"/>
      <c r="E4" s="281"/>
      <c r="F4" s="281"/>
      <c r="G4" s="281"/>
      <c r="H4" s="281"/>
      <c r="I4" s="281"/>
      <c r="J4" s="274"/>
      <c r="K4" s="274"/>
      <c r="L4" s="279"/>
      <c r="M4" s="274"/>
      <c r="N4" s="274"/>
      <c r="O4" s="274"/>
      <c r="P4" s="274"/>
      <c r="Q4" s="274"/>
    </row>
    <row r="5" spans="1:17" ht="25.5" customHeight="1">
      <c r="A5" s="277"/>
      <c r="B5" s="283"/>
      <c r="C5" s="284" t="s">
        <v>8</v>
      </c>
      <c r="D5" s="284"/>
      <c r="E5" s="285">
        <v>2017</v>
      </c>
      <c r="F5" s="285">
        <v>2018</v>
      </c>
      <c r="G5" s="285">
        <v>2019</v>
      </c>
      <c r="H5" s="285">
        <v>2020</v>
      </c>
      <c r="I5" s="285">
        <v>2021</v>
      </c>
      <c r="J5" s="285">
        <v>2022</v>
      </c>
      <c r="K5" s="285">
        <v>2023</v>
      </c>
      <c r="L5" s="274"/>
      <c r="M5" s="274"/>
      <c r="N5" s="274"/>
      <c r="O5" s="274"/>
      <c r="P5" s="274"/>
      <c r="Q5" s="274"/>
    </row>
    <row r="6" spans="1:17" ht="25.5" customHeight="1">
      <c r="A6" s="277"/>
      <c r="B6" s="274"/>
      <c r="C6" s="274"/>
      <c r="D6" s="278"/>
      <c r="E6" s="274"/>
      <c r="F6" s="274"/>
      <c r="G6" s="274"/>
      <c r="H6" s="274"/>
      <c r="I6" s="274"/>
      <c r="J6" s="274"/>
      <c r="K6" s="274"/>
      <c r="L6" s="274"/>
      <c r="M6" s="274"/>
      <c r="N6" s="274"/>
      <c r="O6" s="274"/>
      <c r="P6" s="274"/>
      <c r="Q6" s="274"/>
    </row>
    <row r="7" spans="1:17" ht="30" customHeight="1">
      <c r="A7" s="277"/>
      <c r="B7" s="286" t="s">
        <v>827</v>
      </c>
      <c r="C7" s="281"/>
      <c r="D7" s="282"/>
      <c r="E7" s="281"/>
      <c r="F7" s="281"/>
      <c r="G7" s="281"/>
      <c r="H7" s="281"/>
      <c r="I7" s="281"/>
      <c r="J7" s="281"/>
      <c r="K7" s="281"/>
      <c r="L7" s="274"/>
      <c r="M7" s="274"/>
      <c r="N7" s="274"/>
      <c r="O7" s="274"/>
      <c r="P7" s="274"/>
      <c r="Q7" s="274"/>
    </row>
    <row r="8" spans="1:17" ht="30" customHeight="1">
      <c r="A8" s="277"/>
      <c r="B8" s="287" t="s">
        <v>9</v>
      </c>
      <c r="C8" s="316"/>
      <c r="D8" s="338" t="s">
        <v>828</v>
      </c>
      <c r="E8" s="393"/>
      <c r="F8" s="393"/>
      <c r="G8" s="394"/>
      <c r="H8" s="394"/>
      <c r="I8" s="274"/>
      <c r="L8" s="274"/>
      <c r="M8" s="274"/>
      <c r="N8" s="274"/>
      <c r="O8" s="274"/>
      <c r="P8" s="274"/>
      <c r="Q8" s="274"/>
    </row>
    <row r="9" spans="1:17" ht="26.1" customHeight="1">
      <c r="A9" s="277"/>
      <c r="B9" s="313" t="s">
        <v>829</v>
      </c>
      <c r="C9" s="305" t="s">
        <v>830</v>
      </c>
      <c r="D9" s="292"/>
      <c r="E9" s="293">
        <v>136196.41899999999</v>
      </c>
      <c r="F9" s="293">
        <f>F10+F16</f>
        <v>135124.64199999999</v>
      </c>
      <c r="G9" s="293">
        <f>G10+G16</f>
        <v>133918.13</v>
      </c>
      <c r="H9" s="293">
        <f>H10+H16</f>
        <v>134765.41399999999</v>
      </c>
      <c r="I9" s="293">
        <v>135337.54999999999</v>
      </c>
      <c r="J9" s="293">
        <v>141822.81300000002</v>
      </c>
      <c r="K9" s="293">
        <v>132541.97999999998</v>
      </c>
      <c r="L9" s="274"/>
      <c r="M9" s="274"/>
      <c r="N9" s="274"/>
      <c r="O9" s="274"/>
      <c r="P9" s="274"/>
      <c r="Q9" s="274"/>
    </row>
    <row r="10" spans="1:17" ht="26.1" customHeight="1">
      <c r="A10" s="277"/>
      <c r="B10" s="304" t="s">
        <v>831</v>
      </c>
      <c r="C10" s="305" t="s">
        <v>830</v>
      </c>
      <c r="D10" s="292" t="s">
        <v>14</v>
      </c>
      <c r="E10" s="293">
        <v>134933.41899999999</v>
      </c>
      <c r="F10" s="293">
        <v>133926.64199999999</v>
      </c>
      <c r="G10" s="293">
        <v>133494.889</v>
      </c>
      <c r="H10" s="293">
        <v>134765.41399999999</v>
      </c>
      <c r="I10" s="293">
        <v>132869.54999999999</v>
      </c>
      <c r="J10" s="293">
        <v>131564.11000000002</v>
      </c>
      <c r="K10" s="293">
        <v>130335.98000000001</v>
      </c>
      <c r="L10" s="274"/>
      <c r="M10" s="274"/>
      <c r="N10" s="274"/>
      <c r="O10" s="274"/>
      <c r="P10" s="274"/>
      <c r="Q10" s="274"/>
    </row>
    <row r="11" spans="1:17" ht="26.1" customHeight="1">
      <c r="A11" s="277"/>
      <c r="B11" s="301" t="s">
        <v>832</v>
      </c>
      <c r="C11" s="319" t="s">
        <v>830</v>
      </c>
      <c r="D11" s="298"/>
      <c r="E11" s="299">
        <v>89616.699999999983</v>
      </c>
      <c r="F11" s="299">
        <v>89531.35</v>
      </c>
      <c r="G11" s="299">
        <v>89427.187999999995</v>
      </c>
      <c r="H11" s="299">
        <v>91664.22</v>
      </c>
      <c r="I11" s="299">
        <v>90691.999999999985</v>
      </c>
      <c r="J11" s="299">
        <v>90218.030000000013</v>
      </c>
      <c r="K11" s="299">
        <v>90360.35</v>
      </c>
      <c r="L11" s="274"/>
      <c r="M11" s="274"/>
      <c r="N11" s="274"/>
      <c r="O11" s="274"/>
      <c r="P11" s="274"/>
      <c r="Q11" s="274"/>
    </row>
    <row r="12" spans="1:17" ht="26.1" customHeight="1">
      <c r="A12" s="277"/>
      <c r="B12" s="301" t="s">
        <v>833</v>
      </c>
      <c r="C12" s="319" t="s">
        <v>830</v>
      </c>
      <c r="D12" s="298"/>
      <c r="E12" s="299">
        <v>772.9</v>
      </c>
      <c r="F12" s="299">
        <v>1044.51</v>
      </c>
      <c r="G12" s="299">
        <v>1204.432</v>
      </c>
      <c r="H12" s="299">
        <v>1709.163</v>
      </c>
      <c r="I12" s="299">
        <v>2048.5</v>
      </c>
      <c r="J12" s="299">
        <v>2054.14</v>
      </c>
      <c r="K12" s="299">
        <v>1428.06</v>
      </c>
      <c r="L12" s="274"/>
      <c r="M12" s="274"/>
      <c r="N12" s="274"/>
      <c r="O12" s="274"/>
      <c r="P12" s="274"/>
      <c r="Q12" s="274"/>
    </row>
    <row r="13" spans="1:17" ht="26.1" customHeight="1">
      <c r="A13" s="277"/>
      <c r="B13" s="301" t="s">
        <v>834</v>
      </c>
      <c r="C13" s="319" t="s">
        <v>830</v>
      </c>
      <c r="D13" s="298"/>
      <c r="E13" s="299">
        <v>38213.17</v>
      </c>
      <c r="F13" s="299">
        <v>35799.479999999996</v>
      </c>
      <c r="G13" s="299">
        <v>35247.520000000004</v>
      </c>
      <c r="H13" s="299">
        <v>34042.03</v>
      </c>
      <c r="I13" s="299">
        <v>32399.25</v>
      </c>
      <c r="J13" s="299">
        <v>31944.03</v>
      </c>
      <c r="K13" s="299">
        <v>31211.89</v>
      </c>
      <c r="L13" s="274"/>
      <c r="M13" s="274"/>
      <c r="N13" s="274"/>
      <c r="O13" s="274"/>
      <c r="P13" s="274"/>
      <c r="Q13" s="274"/>
    </row>
    <row r="14" spans="1:17" ht="26.1" customHeight="1">
      <c r="A14" s="277"/>
      <c r="B14" s="301" t="s">
        <v>835</v>
      </c>
      <c r="C14" s="319" t="s">
        <v>830</v>
      </c>
      <c r="D14" s="298"/>
      <c r="E14" s="299">
        <v>562.05999999999995</v>
      </c>
      <c r="F14" s="299">
        <v>615.93599999999992</v>
      </c>
      <c r="G14" s="299">
        <v>638.70100000000002</v>
      </c>
      <c r="H14" s="299">
        <v>669.62</v>
      </c>
      <c r="I14" s="299">
        <v>765.39</v>
      </c>
      <c r="J14" s="299">
        <v>578.79999999999995</v>
      </c>
      <c r="K14" s="299">
        <v>865.63</v>
      </c>
      <c r="L14" s="274"/>
      <c r="M14" s="274"/>
      <c r="N14" s="274"/>
      <c r="O14" s="274"/>
      <c r="P14" s="274"/>
      <c r="Q14" s="274"/>
    </row>
    <row r="15" spans="1:17" ht="26.1" customHeight="1">
      <c r="A15" s="277"/>
      <c r="B15" s="301" t="s">
        <v>836</v>
      </c>
      <c r="C15" s="319" t="s">
        <v>830</v>
      </c>
      <c r="D15" s="298"/>
      <c r="E15" s="299">
        <v>5768.5889999999999</v>
      </c>
      <c r="F15" s="299">
        <v>6935.366</v>
      </c>
      <c r="G15" s="299">
        <v>6977.0480000000007</v>
      </c>
      <c r="H15" s="299">
        <v>6680.3810000000012</v>
      </c>
      <c r="I15" s="299">
        <v>6964.41</v>
      </c>
      <c r="J15" s="299">
        <v>6769.1100000000006</v>
      </c>
      <c r="K15" s="299">
        <v>6470.0499999999993</v>
      </c>
      <c r="L15" s="274"/>
      <c r="M15" s="274"/>
      <c r="N15" s="274"/>
      <c r="O15" s="274"/>
      <c r="P15" s="274"/>
      <c r="Q15" s="274"/>
    </row>
    <row r="16" spans="1:17" ht="26.1" customHeight="1">
      <c r="A16" s="277"/>
      <c r="B16" s="313" t="s">
        <v>837</v>
      </c>
      <c r="C16" s="305" t="s">
        <v>830</v>
      </c>
      <c r="D16" s="292"/>
      <c r="E16" s="293">
        <v>1263</v>
      </c>
      <c r="F16" s="293">
        <v>1198</v>
      </c>
      <c r="G16" s="293">
        <v>423.24099999999999</v>
      </c>
      <c r="H16" s="293">
        <v>0</v>
      </c>
      <c r="I16" s="293">
        <v>2468</v>
      </c>
      <c r="J16" s="293">
        <v>10258.703</v>
      </c>
      <c r="K16" s="293">
        <v>2206</v>
      </c>
      <c r="L16" s="274"/>
      <c r="M16" s="274"/>
      <c r="N16" s="274"/>
      <c r="O16" s="274"/>
      <c r="P16" s="274"/>
      <c r="Q16" s="274"/>
    </row>
    <row r="17" spans="1:21" ht="33.950000000000003" customHeight="1">
      <c r="A17" s="277"/>
      <c r="B17" s="291" t="s">
        <v>838</v>
      </c>
      <c r="C17" s="305" t="s">
        <v>830</v>
      </c>
      <c r="D17" s="292"/>
      <c r="E17" s="293">
        <v>364876.98099999997</v>
      </c>
      <c r="F17" s="293">
        <v>334091.52300000004</v>
      </c>
      <c r="G17" s="293">
        <v>44927.050999999992</v>
      </c>
      <c r="H17" s="293">
        <v>42811.745999999999</v>
      </c>
      <c r="I17" s="293">
        <v>39535.301000000007</v>
      </c>
      <c r="J17" s="293">
        <v>41045.069999999992</v>
      </c>
      <c r="K17" s="293">
        <v>38932.97</v>
      </c>
      <c r="L17" s="274"/>
      <c r="M17" s="274"/>
      <c r="N17" s="274"/>
      <c r="O17" s="274"/>
      <c r="P17" s="274"/>
      <c r="Q17" s="274"/>
    </row>
    <row r="18" spans="1:21" ht="26.1" customHeight="1">
      <c r="A18" s="277"/>
      <c r="B18" s="301" t="s">
        <v>839</v>
      </c>
      <c r="C18" s="319" t="s">
        <v>830</v>
      </c>
      <c r="D18" s="298"/>
      <c r="E18" s="299">
        <v>358259.94999999995</v>
      </c>
      <c r="F18" s="299">
        <v>325480.08</v>
      </c>
      <c r="G18" s="299">
        <v>36299.839999999997</v>
      </c>
      <c r="H18" s="299">
        <v>34795.08</v>
      </c>
      <c r="I18" s="299">
        <v>30010.365000000002</v>
      </c>
      <c r="J18" s="299">
        <v>29916.63</v>
      </c>
      <c r="K18" s="299">
        <v>29622.460000000003</v>
      </c>
      <c r="L18" s="274"/>
      <c r="M18" s="274"/>
      <c r="N18" s="274"/>
      <c r="O18" s="274"/>
      <c r="P18" s="274"/>
      <c r="Q18" s="274"/>
    </row>
    <row r="19" spans="1:21" ht="26.1" customHeight="1">
      <c r="A19" s="277"/>
      <c r="B19" s="301" t="s">
        <v>840</v>
      </c>
      <c r="C19" s="319" t="s">
        <v>830</v>
      </c>
      <c r="D19" s="298"/>
      <c r="E19" s="319">
        <v>715.93</v>
      </c>
      <c r="F19" s="299">
        <v>1024.8150000000001</v>
      </c>
      <c r="G19" s="299">
        <v>1004.716</v>
      </c>
      <c r="H19" s="299">
        <v>1120.2280000000001</v>
      </c>
      <c r="I19" s="299">
        <v>1524.4180000000001</v>
      </c>
      <c r="J19" s="299">
        <v>1738.96</v>
      </c>
      <c r="K19" s="299">
        <v>1669.54</v>
      </c>
      <c r="L19" s="274"/>
      <c r="M19" s="274"/>
      <c r="N19" s="274"/>
      <c r="O19" s="274"/>
      <c r="P19" s="274"/>
      <c r="Q19" s="274"/>
    </row>
    <row r="20" spans="1:21" ht="26.1" customHeight="1">
      <c r="A20" s="277"/>
      <c r="B20" s="301" t="s">
        <v>841</v>
      </c>
      <c r="C20" s="319" t="s">
        <v>830</v>
      </c>
      <c r="D20" s="298"/>
      <c r="E20" s="299">
        <v>239.417</v>
      </c>
      <c r="F20" s="299">
        <v>214.83500000000001</v>
      </c>
      <c r="G20" s="299">
        <v>184.05799999999999</v>
      </c>
      <c r="H20" s="299">
        <v>166.85</v>
      </c>
      <c r="I20" s="299">
        <v>1050</v>
      </c>
      <c r="J20" s="299">
        <v>2565</v>
      </c>
      <c r="K20" s="299">
        <v>1190</v>
      </c>
      <c r="L20" s="274"/>
      <c r="M20" s="274"/>
      <c r="N20" s="274"/>
      <c r="O20" s="274"/>
      <c r="P20" s="274"/>
      <c r="Q20" s="274"/>
    </row>
    <row r="21" spans="1:21" ht="26.1" customHeight="1">
      <c r="A21" s="277"/>
      <c r="B21" s="301" t="s">
        <v>842</v>
      </c>
      <c r="C21" s="319" t="s">
        <v>830</v>
      </c>
      <c r="D21" s="298"/>
      <c r="E21" s="299">
        <v>5584.0630000000001</v>
      </c>
      <c r="F21" s="299">
        <v>7340.05</v>
      </c>
      <c r="G21" s="299">
        <v>7438.436999999999</v>
      </c>
      <c r="H21" s="299">
        <v>6729.5879999999988</v>
      </c>
      <c r="I21" s="299">
        <v>6950.518</v>
      </c>
      <c r="J21" s="299">
        <v>6824.48</v>
      </c>
      <c r="K21" s="299">
        <v>6450.97</v>
      </c>
      <c r="L21" s="274"/>
      <c r="M21" s="274"/>
      <c r="N21" s="274"/>
      <c r="O21" s="274"/>
      <c r="P21" s="274"/>
      <c r="Q21" s="274"/>
    </row>
    <row r="22" spans="1:21" ht="26.1" customHeight="1">
      <c r="A22" s="277"/>
      <c r="B22" s="301" t="s">
        <v>843</v>
      </c>
      <c r="C22" s="319" t="s">
        <v>830</v>
      </c>
      <c r="D22" s="298"/>
      <c r="E22" s="299">
        <v>77.620999999999995</v>
      </c>
      <c r="F22" s="299">
        <v>31.742999999999999</v>
      </c>
      <c r="G22" s="299">
        <v>0</v>
      </c>
      <c r="H22" s="299">
        <v>0</v>
      </c>
      <c r="I22" s="299">
        <v>0</v>
      </c>
      <c r="J22" s="299">
        <v>0</v>
      </c>
      <c r="K22" s="299">
        <v>0</v>
      </c>
      <c r="L22" s="274"/>
      <c r="M22" s="274"/>
      <c r="N22" s="274"/>
      <c r="O22" s="274"/>
      <c r="P22" s="274"/>
      <c r="Q22" s="274"/>
    </row>
    <row r="23" spans="1:21" s="323" customFormat="1" ht="26.1" customHeight="1">
      <c r="A23" s="321"/>
      <c r="B23" s="294" t="s">
        <v>589</v>
      </c>
      <c r="C23" s="305" t="s">
        <v>830</v>
      </c>
      <c r="D23" s="292" t="s">
        <v>16</v>
      </c>
      <c r="E23" s="293" t="s">
        <v>11</v>
      </c>
      <c r="F23" s="293" t="s">
        <v>11</v>
      </c>
      <c r="G23" s="293">
        <f>G9-G17</f>
        <v>88991.079000000012</v>
      </c>
      <c r="H23" s="293">
        <f t="shared" ref="H23:K23" si="0">H9-H17</f>
        <v>91953.667999999991</v>
      </c>
      <c r="I23" s="293">
        <f t="shared" si="0"/>
        <v>95802.248999999982</v>
      </c>
      <c r="J23" s="293">
        <f t="shared" si="0"/>
        <v>100777.74300000003</v>
      </c>
      <c r="K23" s="293">
        <f t="shared" si="0"/>
        <v>93609.00999999998</v>
      </c>
      <c r="L23" s="280"/>
      <c r="M23" s="280"/>
      <c r="N23" s="280"/>
      <c r="O23" s="280"/>
      <c r="P23" s="280"/>
      <c r="Q23" s="280"/>
      <c r="R23" s="322"/>
      <c r="S23" s="322"/>
      <c r="T23" s="322"/>
      <c r="U23" s="322"/>
    </row>
    <row r="24" spans="1:21" s="323" customFormat="1" ht="26.1" customHeight="1">
      <c r="A24" s="321"/>
      <c r="B24" s="304" t="s">
        <v>844</v>
      </c>
      <c r="C24" s="305" t="s">
        <v>830</v>
      </c>
      <c r="D24" s="292"/>
      <c r="E24" s="293">
        <v>3359212.07</v>
      </c>
      <c r="F24" s="293">
        <v>3275900.0039999997</v>
      </c>
      <c r="G24" s="293">
        <v>3263924.3679999998</v>
      </c>
      <c r="H24" s="293">
        <v>3238645.9359999998</v>
      </c>
      <c r="I24" s="293">
        <v>3323861.2319999994</v>
      </c>
      <c r="J24" s="293">
        <v>3340264.01</v>
      </c>
      <c r="K24" s="293">
        <v>3408359.89</v>
      </c>
      <c r="L24" s="280"/>
      <c r="M24" s="280"/>
      <c r="N24" s="280"/>
      <c r="O24" s="280"/>
      <c r="P24" s="280"/>
      <c r="Q24" s="280"/>
      <c r="R24" s="322"/>
      <c r="S24" s="322"/>
      <c r="T24" s="322"/>
      <c r="U24" s="322"/>
    </row>
    <row r="25" spans="1:21" s="323" customFormat="1" ht="26.1" customHeight="1">
      <c r="A25" s="321"/>
      <c r="B25" s="304" t="s">
        <v>845</v>
      </c>
      <c r="C25" s="305" t="s">
        <v>18</v>
      </c>
      <c r="D25" s="292" t="s">
        <v>22</v>
      </c>
      <c r="E25" s="306">
        <f>100*0.961035621608001</f>
        <v>96.103562160800109</v>
      </c>
      <c r="F25" s="306">
        <v>96.038590862764465</v>
      </c>
      <c r="G25" s="293">
        <v>96.058730500933308</v>
      </c>
      <c r="H25" s="293">
        <v>96.005070238469443</v>
      </c>
      <c r="I25" s="293">
        <v>96.087604138153864</v>
      </c>
      <c r="J25" s="293">
        <v>95.927074188293432</v>
      </c>
      <c r="K25" s="293">
        <v>96.256829901925528</v>
      </c>
      <c r="L25" s="280"/>
      <c r="M25" s="280"/>
      <c r="N25" s="280"/>
      <c r="O25" s="280"/>
      <c r="P25" s="280"/>
      <c r="Q25" s="280"/>
      <c r="R25" s="322"/>
      <c r="S25" s="322"/>
      <c r="T25" s="322"/>
      <c r="U25" s="322"/>
    </row>
    <row r="26" spans="1:21" ht="26.1" customHeight="1">
      <c r="A26" s="277"/>
      <c r="B26" s="294" t="s">
        <v>846</v>
      </c>
      <c r="C26" s="305" t="s">
        <v>847</v>
      </c>
      <c r="D26" s="292"/>
      <c r="E26" s="293">
        <v>76877.585393999994</v>
      </c>
      <c r="F26" s="293">
        <v>61282.006000000001</v>
      </c>
      <c r="G26" s="293">
        <v>26381.097344000002</v>
      </c>
      <c r="H26" s="293">
        <v>25019.014681000001</v>
      </c>
      <c r="I26" s="293">
        <v>19527.715807</v>
      </c>
      <c r="J26" s="293">
        <v>19018.892</v>
      </c>
      <c r="K26" s="293">
        <v>18186.446400000001</v>
      </c>
      <c r="L26" s="274"/>
      <c r="M26" s="274"/>
      <c r="N26" s="274"/>
      <c r="O26" s="274"/>
      <c r="P26" s="274"/>
      <c r="Q26" s="274"/>
    </row>
    <row r="27" spans="1:21" ht="26.1" customHeight="1">
      <c r="A27" s="277"/>
      <c r="B27" s="297" t="s">
        <v>848</v>
      </c>
      <c r="C27" s="319" t="s">
        <v>847</v>
      </c>
      <c r="D27" s="298"/>
      <c r="E27" s="299">
        <v>27.773934000000004</v>
      </c>
      <c r="F27" s="299">
        <v>32.5381</v>
      </c>
      <c r="G27" s="299">
        <v>3.2966090000000001</v>
      </c>
      <c r="H27" s="299">
        <v>2.8262309999999999</v>
      </c>
      <c r="I27" s="299">
        <v>2.6712759999999998</v>
      </c>
      <c r="J27" s="299">
        <v>1.6720000000000002</v>
      </c>
      <c r="K27" s="299">
        <v>2.7060000000000004</v>
      </c>
      <c r="L27" s="274"/>
      <c r="M27" s="274"/>
      <c r="N27" s="274"/>
      <c r="O27" s="274"/>
      <c r="P27" s="274"/>
      <c r="Q27" s="274"/>
    </row>
    <row r="28" spans="1:21" ht="26.1" customHeight="1">
      <c r="A28" s="277"/>
      <c r="B28" s="297" t="s">
        <v>849</v>
      </c>
      <c r="C28" s="319" t="s">
        <v>847</v>
      </c>
      <c r="D28" s="298"/>
      <c r="E28" s="299">
        <v>0.66665799999999997</v>
      </c>
      <c r="F28" s="299">
        <v>3.722</v>
      </c>
      <c r="G28" s="395">
        <v>2.8E-3</v>
      </c>
      <c r="H28" s="299">
        <v>0</v>
      </c>
      <c r="I28" s="299">
        <v>6.0000000000000001E-3</v>
      </c>
      <c r="J28" s="299">
        <v>0.01</v>
      </c>
      <c r="K28" s="299">
        <v>0.01</v>
      </c>
      <c r="L28" s="274"/>
      <c r="M28" s="274"/>
      <c r="N28" s="274"/>
      <c r="O28" s="274"/>
      <c r="P28" s="274"/>
      <c r="Q28" s="274"/>
    </row>
    <row r="29" spans="1:21" ht="26.1" customHeight="1">
      <c r="A29" s="277"/>
      <c r="B29" s="297" t="s">
        <v>850</v>
      </c>
      <c r="C29" s="319" t="s">
        <v>847</v>
      </c>
      <c r="D29" s="298"/>
      <c r="E29" s="299">
        <v>27.831</v>
      </c>
      <c r="F29" s="299">
        <v>27.651</v>
      </c>
      <c r="G29" s="299">
        <v>1.1299999999999999</v>
      </c>
      <c r="H29" s="299">
        <v>1.0369999999999999</v>
      </c>
      <c r="I29" s="299">
        <v>1.0444</v>
      </c>
      <c r="J29" s="299">
        <v>0.86</v>
      </c>
      <c r="K29" s="299">
        <v>0.39440000000000003</v>
      </c>
      <c r="L29" s="274"/>
      <c r="M29" s="274"/>
      <c r="N29" s="274"/>
      <c r="O29" s="274"/>
      <c r="P29" s="274"/>
      <c r="Q29" s="274"/>
    </row>
    <row r="30" spans="1:21" ht="26.1" customHeight="1">
      <c r="A30" s="277"/>
      <c r="B30" s="297" t="s">
        <v>851</v>
      </c>
      <c r="C30" s="319" t="s">
        <v>847</v>
      </c>
      <c r="D30" s="298"/>
      <c r="E30" s="299">
        <v>228.26</v>
      </c>
      <c r="F30" s="299">
        <v>189.64</v>
      </c>
      <c r="G30" s="299">
        <v>0.28000000000000003</v>
      </c>
      <c r="H30" s="299">
        <v>0</v>
      </c>
      <c r="I30" s="299">
        <v>0.41099999999999998</v>
      </c>
      <c r="J30" s="299">
        <v>0.24</v>
      </c>
      <c r="K30" s="299">
        <v>0.42</v>
      </c>
      <c r="L30" s="274"/>
      <c r="M30" s="274"/>
      <c r="N30" s="274"/>
      <c r="O30" s="274"/>
      <c r="P30" s="274"/>
      <c r="Q30" s="274"/>
    </row>
    <row r="31" spans="1:21" ht="26.1" customHeight="1">
      <c r="A31" s="277"/>
      <c r="B31" s="297" t="s">
        <v>852</v>
      </c>
      <c r="C31" s="319" t="s">
        <v>847</v>
      </c>
      <c r="D31" s="298"/>
      <c r="E31" s="299">
        <v>16.085319999999999</v>
      </c>
      <c r="F31" s="299">
        <v>12.4602</v>
      </c>
      <c r="G31" s="299">
        <v>0.50881200000000004</v>
      </c>
      <c r="H31" s="299">
        <v>0.36628300000000003</v>
      </c>
      <c r="I31" s="299">
        <v>0.32440000000000002</v>
      </c>
      <c r="J31" s="299">
        <v>0.11</v>
      </c>
      <c r="K31" s="299">
        <v>0.376</v>
      </c>
      <c r="L31" s="274"/>
      <c r="M31" s="274"/>
      <c r="N31" s="274"/>
      <c r="O31" s="274"/>
      <c r="P31" s="274"/>
      <c r="Q31" s="274"/>
    </row>
    <row r="32" spans="1:21" ht="26.1" customHeight="1">
      <c r="A32" s="277"/>
      <c r="B32" s="297" t="s">
        <v>853</v>
      </c>
      <c r="C32" s="319" t="s">
        <v>847</v>
      </c>
      <c r="D32" s="298"/>
      <c r="E32" s="299">
        <v>76576.968481999997</v>
      </c>
      <c r="F32" s="299">
        <v>61015.994700000003</v>
      </c>
      <c r="G32" s="299">
        <v>26375.879122999999</v>
      </c>
      <c r="H32" s="299">
        <v>25014.785167000002</v>
      </c>
      <c r="I32" s="299">
        <v>19523.258731000002</v>
      </c>
      <c r="J32" s="299">
        <v>19016</v>
      </c>
      <c r="K32" s="299">
        <v>18182.54</v>
      </c>
      <c r="L32" s="274"/>
      <c r="M32" s="274"/>
      <c r="N32" s="274"/>
      <c r="O32" s="274"/>
      <c r="P32" s="274"/>
      <c r="Q32" s="274"/>
    </row>
    <row r="33" spans="1:17" ht="26.1" customHeight="1">
      <c r="A33" s="277"/>
      <c r="B33" s="315" t="s">
        <v>264</v>
      </c>
      <c r="C33" s="303"/>
      <c r="D33" s="292" t="s">
        <v>20</v>
      </c>
      <c r="E33" s="299"/>
      <c r="F33" s="299"/>
      <c r="G33" s="299"/>
      <c r="H33" s="299"/>
      <c r="I33" s="299"/>
      <c r="J33" s="299"/>
      <c r="K33" s="299"/>
      <c r="L33" s="274"/>
      <c r="M33" s="274"/>
      <c r="N33" s="274"/>
      <c r="O33" s="274"/>
      <c r="P33" s="274"/>
      <c r="Q33" s="274"/>
    </row>
    <row r="34" spans="1:17" ht="33.950000000000003" customHeight="1">
      <c r="A34" s="277"/>
      <c r="B34" s="304" t="s">
        <v>854</v>
      </c>
      <c r="C34" s="305" t="s">
        <v>830</v>
      </c>
      <c r="D34" s="292"/>
      <c r="E34" s="293">
        <v>1978</v>
      </c>
      <c r="F34" s="293">
        <v>1888</v>
      </c>
      <c r="G34" s="293">
        <v>1285.528</v>
      </c>
      <c r="H34" s="293">
        <v>1246.395</v>
      </c>
      <c r="I34" s="293">
        <v>4441</v>
      </c>
      <c r="J34" s="293">
        <v>12187.703</v>
      </c>
      <c r="K34" s="293">
        <v>3465.6</v>
      </c>
      <c r="L34" s="274"/>
      <c r="M34" s="274"/>
      <c r="N34" s="274"/>
      <c r="O34" s="274"/>
      <c r="P34" s="274"/>
      <c r="Q34" s="274"/>
    </row>
    <row r="35" spans="1:17" ht="26.1" customHeight="1">
      <c r="A35" s="277"/>
      <c r="B35" s="301" t="s">
        <v>855</v>
      </c>
      <c r="C35" s="319" t="s">
        <v>830</v>
      </c>
      <c r="D35" s="298"/>
      <c r="E35" s="299">
        <v>502</v>
      </c>
      <c r="F35" s="299">
        <v>481</v>
      </c>
      <c r="G35" s="299">
        <v>663.28700000000003</v>
      </c>
      <c r="H35" s="299">
        <v>1057.395</v>
      </c>
      <c r="I35" s="299">
        <v>1791</v>
      </c>
      <c r="J35" s="299">
        <v>1800</v>
      </c>
      <c r="K35" s="299">
        <v>1168</v>
      </c>
      <c r="L35" s="274"/>
      <c r="M35" s="274"/>
      <c r="N35" s="274"/>
      <c r="O35" s="274"/>
      <c r="P35" s="274"/>
      <c r="Q35" s="274"/>
    </row>
    <row r="36" spans="1:17" ht="26.1" customHeight="1">
      <c r="A36" s="277"/>
      <c r="B36" s="301" t="s">
        <v>856</v>
      </c>
      <c r="C36" s="319" t="s">
        <v>830</v>
      </c>
      <c r="D36" s="298"/>
      <c r="E36" s="299">
        <v>213</v>
      </c>
      <c r="F36" s="299">
        <v>209</v>
      </c>
      <c r="G36" s="299">
        <v>199</v>
      </c>
      <c r="H36" s="299">
        <v>189</v>
      </c>
      <c r="I36" s="299">
        <v>182</v>
      </c>
      <c r="J36" s="299">
        <v>129</v>
      </c>
      <c r="K36" s="299">
        <v>91.6</v>
      </c>
      <c r="L36" s="274"/>
      <c r="M36" s="274"/>
      <c r="N36" s="274"/>
      <c r="O36" s="274"/>
      <c r="P36" s="274"/>
      <c r="Q36" s="274"/>
    </row>
    <row r="37" spans="1:17" ht="26.1" customHeight="1">
      <c r="A37" s="277"/>
      <c r="B37" s="301" t="s">
        <v>857</v>
      </c>
      <c r="C37" s="319" t="s">
        <v>830</v>
      </c>
      <c r="D37" s="298"/>
      <c r="E37" s="299">
        <v>1263</v>
      </c>
      <c r="F37" s="299">
        <v>1198</v>
      </c>
      <c r="G37" s="299">
        <v>423.24099999999999</v>
      </c>
      <c r="H37" s="299">
        <v>0</v>
      </c>
      <c r="I37" s="299">
        <v>2468</v>
      </c>
      <c r="J37" s="299">
        <v>10258.703</v>
      </c>
      <c r="K37" s="299">
        <v>2206</v>
      </c>
      <c r="L37" s="274"/>
      <c r="M37" s="274"/>
      <c r="N37" s="274"/>
      <c r="O37" s="274"/>
      <c r="P37" s="274"/>
      <c r="Q37" s="274"/>
    </row>
    <row r="38" spans="1:17" ht="51" customHeight="1">
      <c r="A38" s="277"/>
      <c r="B38" s="294" t="s">
        <v>858</v>
      </c>
      <c r="C38" s="305" t="s">
        <v>18</v>
      </c>
      <c r="D38" s="292"/>
      <c r="E38" s="293">
        <v>1.4842156999421299</v>
      </c>
      <c r="F38" s="293">
        <v>1.4097269757573703</v>
      </c>
      <c r="G38" s="293">
        <v>0.96297918941301197</v>
      </c>
      <c r="H38" s="293">
        <v>0.92486266543135476</v>
      </c>
      <c r="I38" s="293">
        <v>3.2814248521567002</v>
      </c>
      <c r="J38" s="396">
        <v>8.593116821057551</v>
      </c>
      <c r="K38" s="396">
        <v>2.6147187479770602</v>
      </c>
      <c r="L38" s="274"/>
      <c r="M38" s="274"/>
      <c r="N38" s="274"/>
      <c r="O38" s="274"/>
      <c r="P38" s="274"/>
      <c r="Q38" s="274"/>
    </row>
    <row r="39" spans="1:17" ht="33.950000000000003" customHeight="1">
      <c r="A39" s="277"/>
      <c r="B39" s="304" t="s">
        <v>859</v>
      </c>
      <c r="C39" s="305" t="s">
        <v>830</v>
      </c>
      <c r="D39" s="292"/>
      <c r="E39" s="293">
        <f>E40+E42</f>
        <v>317.03800000000001</v>
      </c>
      <c r="F39" s="293">
        <v>307.71199999999999</v>
      </c>
      <c r="G39" s="293">
        <v>275.93200000000002</v>
      </c>
      <c r="H39" s="293">
        <v>256.83499999999998</v>
      </c>
      <c r="I39" s="293">
        <v>1118.3800000000001</v>
      </c>
      <c r="J39" s="293">
        <v>2698</v>
      </c>
      <c r="K39" s="293">
        <v>1301.5999999999999</v>
      </c>
      <c r="L39" s="274"/>
      <c r="M39" s="274"/>
      <c r="N39" s="274"/>
      <c r="O39" s="274"/>
      <c r="P39" s="274"/>
      <c r="Q39" s="274"/>
    </row>
    <row r="40" spans="1:17" ht="26.1" customHeight="1">
      <c r="A40" s="277"/>
      <c r="B40" s="297" t="s">
        <v>860</v>
      </c>
      <c r="C40" s="319" t="s">
        <v>830</v>
      </c>
      <c r="D40" s="298"/>
      <c r="E40" s="325">
        <v>239.417</v>
      </c>
      <c r="F40" s="299">
        <v>214.83500000000001</v>
      </c>
      <c r="G40" s="299">
        <v>184.05799999999999</v>
      </c>
      <c r="H40" s="299">
        <v>166.85</v>
      </c>
      <c r="I40" s="299">
        <v>1050</v>
      </c>
      <c r="J40" s="299">
        <v>2565</v>
      </c>
      <c r="K40" s="299">
        <v>1190</v>
      </c>
      <c r="L40" s="274"/>
      <c r="M40" s="274"/>
      <c r="N40" s="274"/>
      <c r="O40" s="274"/>
      <c r="P40" s="274"/>
      <c r="Q40" s="274"/>
    </row>
    <row r="41" spans="1:17" ht="26.1" customHeight="1">
      <c r="A41" s="277"/>
      <c r="B41" s="297" t="s">
        <v>842</v>
      </c>
      <c r="C41" s="319" t="s">
        <v>830</v>
      </c>
      <c r="D41" s="298"/>
      <c r="E41" s="319" t="s">
        <v>11</v>
      </c>
      <c r="F41" s="299">
        <v>61.134</v>
      </c>
      <c r="G41" s="299">
        <v>91.873999999999995</v>
      </c>
      <c r="H41" s="299">
        <v>89.984999999999999</v>
      </c>
      <c r="I41" s="334">
        <v>68.38</v>
      </c>
      <c r="J41" s="299">
        <v>133</v>
      </c>
      <c r="K41" s="299">
        <v>111.6</v>
      </c>
      <c r="L41" s="274"/>
      <c r="M41" s="274"/>
      <c r="N41" s="274"/>
      <c r="O41" s="274"/>
      <c r="P41" s="274"/>
      <c r="Q41" s="274"/>
    </row>
    <row r="42" spans="1:17" ht="26.1" customHeight="1">
      <c r="A42" s="277"/>
      <c r="B42" s="297" t="s">
        <v>843</v>
      </c>
      <c r="C42" s="319" t="s">
        <v>830</v>
      </c>
      <c r="D42" s="298"/>
      <c r="E42" s="325">
        <v>77.620999999999995</v>
      </c>
      <c r="F42" s="299">
        <v>31.742999999999999</v>
      </c>
      <c r="G42" s="299">
        <v>0</v>
      </c>
      <c r="H42" s="299">
        <v>0</v>
      </c>
      <c r="I42" s="299">
        <v>0</v>
      </c>
      <c r="J42" s="299">
        <v>0</v>
      </c>
      <c r="K42" s="299">
        <v>0</v>
      </c>
      <c r="L42" s="274"/>
      <c r="M42" s="274"/>
      <c r="N42" s="274"/>
      <c r="O42" s="274"/>
      <c r="P42" s="274"/>
      <c r="Q42" s="274"/>
    </row>
    <row r="43" spans="1:17" ht="30" customHeight="1">
      <c r="A43" s="277"/>
      <c r="B43" s="315" t="s">
        <v>17</v>
      </c>
      <c r="C43" s="303"/>
      <c r="D43" s="298"/>
      <c r="E43" s="299"/>
      <c r="F43" s="299"/>
      <c r="G43" s="299"/>
      <c r="H43" s="299"/>
      <c r="I43" s="299"/>
      <c r="L43" s="274"/>
      <c r="M43" s="274"/>
      <c r="N43" s="274"/>
      <c r="O43" s="274"/>
      <c r="P43" s="274"/>
      <c r="Q43" s="274"/>
    </row>
    <row r="44" spans="1:17" ht="33.950000000000003" customHeight="1">
      <c r="A44" s="277"/>
      <c r="B44" s="291" t="s">
        <v>861</v>
      </c>
      <c r="C44" s="305" t="s">
        <v>830</v>
      </c>
      <c r="D44" s="298"/>
      <c r="E44" s="293">
        <v>121102.769</v>
      </c>
      <c r="F44" s="293">
        <v>119632.18</v>
      </c>
      <c r="G44" s="293">
        <v>118833.11</v>
      </c>
      <c r="H44" s="293">
        <v>120475.04</v>
      </c>
      <c r="I44" s="293">
        <v>118975</v>
      </c>
      <c r="J44" s="293">
        <v>116877.53</v>
      </c>
      <c r="K44" s="293">
        <v>115420.15</v>
      </c>
      <c r="L44" s="274"/>
      <c r="M44" s="274"/>
      <c r="N44" s="274"/>
      <c r="O44" s="274"/>
      <c r="P44" s="274"/>
      <c r="Q44" s="274"/>
    </row>
    <row r="45" spans="1:17" ht="26.1" customHeight="1">
      <c r="A45" s="277"/>
      <c r="B45" s="301" t="s">
        <v>832</v>
      </c>
      <c r="C45" s="319" t="s">
        <v>830</v>
      </c>
      <c r="D45" s="298"/>
      <c r="E45" s="299">
        <v>88768.12</v>
      </c>
      <c r="F45" s="299">
        <v>88763.78</v>
      </c>
      <c r="G45" s="299">
        <v>88622.15</v>
      </c>
      <c r="H45" s="299">
        <v>90782.14</v>
      </c>
      <c r="I45" s="299">
        <v>89638.51</v>
      </c>
      <c r="J45" s="299">
        <v>89029.71</v>
      </c>
      <c r="K45" s="299">
        <v>89118.69</v>
      </c>
      <c r="L45" s="274"/>
      <c r="M45" s="274"/>
      <c r="N45" s="274"/>
      <c r="O45" s="274"/>
      <c r="P45" s="274"/>
      <c r="Q45" s="274"/>
    </row>
    <row r="46" spans="1:17" ht="26.1" customHeight="1">
      <c r="A46" s="277"/>
      <c r="B46" s="301" t="s">
        <v>833</v>
      </c>
      <c r="C46" s="319" t="s">
        <v>830</v>
      </c>
      <c r="D46" s="298"/>
      <c r="E46" s="299">
        <v>36.31</v>
      </c>
      <c r="F46" s="299">
        <v>31.36</v>
      </c>
      <c r="G46" s="299">
        <v>29.1</v>
      </c>
      <c r="H46" s="299">
        <v>24.88</v>
      </c>
      <c r="I46" s="299">
        <v>22.8</v>
      </c>
      <c r="J46" s="299">
        <v>19.440000000000001</v>
      </c>
      <c r="K46" s="299">
        <v>25.39</v>
      </c>
      <c r="L46" s="274"/>
      <c r="M46" s="274"/>
      <c r="N46" s="274"/>
      <c r="O46" s="274"/>
      <c r="P46" s="274"/>
      <c r="Q46" s="274"/>
    </row>
    <row r="47" spans="1:17" ht="26.1" customHeight="1">
      <c r="A47" s="277"/>
      <c r="B47" s="301" t="s">
        <v>834</v>
      </c>
      <c r="C47" s="319" t="s">
        <v>830</v>
      </c>
      <c r="D47" s="298"/>
      <c r="E47" s="299">
        <v>26761.9</v>
      </c>
      <c r="F47" s="299">
        <v>24949.43</v>
      </c>
      <c r="G47" s="299">
        <v>24226.880000000001</v>
      </c>
      <c r="H47" s="299">
        <v>23838.26</v>
      </c>
      <c r="I47" s="299">
        <v>23261.9</v>
      </c>
      <c r="J47" s="299">
        <v>21943.32</v>
      </c>
      <c r="K47" s="299">
        <v>20623.5</v>
      </c>
      <c r="L47" s="274"/>
      <c r="M47" s="274"/>
      <c r="N47" s="274"/>
      <c r="O47" s="274"/>
      <c r="P47" s="274"/>
      <c r="Q47" s="274"/>
    </row>
    <row r="48" spans="1:17" ht="26.1" customHeight="1">
      <c r="A48" s="277"/>
      <c r="B48" s="301" t="s">
        <v>835</v>
      </c>
      <c r="C48" s="319" t="s">
        <v>830</v>
      </c>
      <c r="D48" s="298"/>
      <c r="E48" s="299">
        <v>0</v>
      </c>
      <c r="F48" s="299">
        <v>0</v>
      </c>
      <c r="G48" s="299">
        <v>0</v>
      </c>
      <c r="H48" s="299">
        <v>0</v>
      </c>
      <c r="I48" s="299">
        <v>0</v>
      </c>
      <c r="J48" s="299">
        <v>0</v>
      </c>
      <c r="K48" s="299">
        <v>0</v>
      </c>
      <c r="L48" s="274"/>
      <c r="M48" s="274"/>
      <c r="N48" s="274"/>
      <c r="O48" s="274"/>
      <c r="P48" s="274"/>
      <c r="Q48" s="274"/>
    </row>
    <row r="49" spans="1:17" ht="26.1" customHeight="1">
      <c r="A49" s="277"/>
      <c r="B49" s="301" t="s">
        <v>836</v>
      </c>
      <c r="C49" s="319" t="s">
        <v>830</v>
      </c>
      <c r="D49" s="298"/>
      <c r="E49" s="299">
        <v>5536.4389999999994</v>
      </c>
      <c r="F49" s="299">
        <v>5887.61</v>
      </c>
      <c r="G49" s="299">
        <v>5954.9800000000005</v>
      </c>
      <c r="H49" s="299">
        <v>5829.76</v>
      </c>
      <c r="I49" s="299">
        <v>6051.79</v>
      </c>
      <c r="J49" s="299">
        <v>5885.06</v>
      </c>
      <c r="K49" s="299">
        <v>5652.57</v>
      </c>
      <c r="L49" s="274"/>
      <c r="M49" s="274"/>
      <c r="N49" s="274"/>
      <c r="O49" s="274"/>
      <c r="P49" s="274"/>
      <c r="Q49" s="274"/>
    </row>
    <row r="50" spans="1:17" ht="26.1" customHeight="1">
      <c r="A50" s="277"/>
      <c r="B50" s="304" t="s">
        <v>862</v>
      </c>
      <c r="C50" s="305" t="s">
        <v>863</v>
      </c>
      <c r="D50" s="292" t="s">
        <v>21</v>
      </c>
      <c r="E50" s="293">
        <v>9.4167778071164303</v>
      </c>
      <c r="F50" s="293">
        <v>9.4464764171667372</v>
      </c>
      <c r="G50" s="293">
        <v>9.5350762950630497</v>
      </c>
      <c r="H50" s="293">
        <v>10.408743151269594</v>
      </c>
      <c r="I50" s="293">
        <v>8.9602536028541468</v>
      </c>
      <c r="J50" s="293">
        <v>10.827581753768103</v>
      </c>
      <c r="K50" s="293">
        <v>9.1568955292558929</v>
      </c>
      <c r="L50" s="275"/>
      <c r="M50" s="275"/>
      <c r="N50" s="275"/>
      <c r="O50" s="275"/>
      <c r="Q50" s="274"/>
    </row>
    <row r="51" spans="1:17" ht="26.1" customHeight="1">
      <c r="A51" s="277"/>
      <c r="B51" s="304" t="s">
        <v>844</v>
      </c>
      <c r="C51" s="305" t="s">
        <v>830</v>
      </c>
      <c r="D51" s="292"/>
      <c r="E51" s="293">
        <v>3342499.61</v>
      </c>
      <c r="F51" s="293">
        <v>3256622.86</v>
      </c>
      <c r="G51" s="293">
        <v>3244780.41</v>
      </c>
      <c r="H51" s="293">
        <v>3220162.8</v>
      </c>
      <c r="I51" s="293">
        <v>3275469.57</v>
      </c>
      <c r="J51" s="293">
        <v>3303523.32</v>
      </c>
      <c r="K51" s="293">
        <v>3342394.94</v>
      </c>
      <c r="L51" s="275"/>
      <c r="M51" s="275"/>
      <c r="N51" s="275"/>
      <c r="O51" s="275"/>
      <c r="Q51" s="274"/>
    </row>
    <row r="52" spans="1:17" ht="26.1" customHeight="1">
      <c r="A52" s="277"/>
      <c r="B52" s="304" t="s">
        <v>845</v>
      </c>
      <c r="C52" s="305" t="s">
        <v>18</v>
      </c>
      <c r="D52" s="292" t="s">
        <v>22</v>
      </c>
      <c r="E52" s="306">
        <v>96.503560289303053</v>
      </c>
      <c r="F52" s="306">
        <v>96.456660454181801</v>
      </c>
      <c r="G52" s="293">
        <v>96.467099763589971</v>
      </c>
      <c r="H52" s="293">
        <v>96.393651578825441</v>
      </c>
      <c r="I52" s="293">
        <v>96.495008312950588</v>
      </c>
      <c r="J52" s="293">
        <v>96.5829288692874</v>
      </c>
      <c r="K52" s="293">
        <f>100*0.966620496759993</f>
        <v>96.662049675999299</v>
      </c>
      <c r="L52" s="274"/>
      <c r="M52" s="274"/>
      <c r="N52" s="274"/>
      <c r="O52" s="274"/>
      <c r="P52" s="274"/>
      <c r="Q52" s="274"/>
    </row>
    <row r="53" spans="1:17" ht="33.950000000000003" customHeight="1">
      <c r="A53" s="277"/>
      <c r="B53" s="291" t="s">
        <v>864</v>
      </c>
      <c r="C53" s="305" t="s">
        <v>830</v>
      </c>
      <c r="D53" s="298"/>
      <c r="E53" s="293">
        <v>353284.95999999996</v>
      </c>
      <c r="F53" s="293">
        <v>321926.19</v>
      </c>
      <c r="G53" s="293">
        <v>32734.92</v>
      </c>
      <c r="H53" s="293">
        <v>31551.11</v>
      </c>
      <c r="I53" s="293">
        <v>28073.97</v>
      </c>
      <c r="J53" s="293">
        <v>27538.260000000002</v>
      </c>
      <c r="K53" s="293">
        <v>26197.68</v>
      </c>
      <c r="L53" s="274"/>
      <c r="M53" s="274"/>
      <c r="N53" s="274"/>
      <c r="O53" s="274"/>
      <c r="P53" s="274"/>
      <c r="Q53" s="274"/>
    </row>
    <row r="54" spans="1:17" ht="26.1" customHeight="1">
      <c r="A54" s="277"/>
      <c r="B54" s="301" t="s">
        <v>839</v>
      </c>
      <c r="C54" s="319" t="s">
        <v>830</v>
      </c>
      <c r="D54" s="298"/>
      <c r="E54" s="299">
        <v>347756.41</v>
      </c>
      <c r="F54" s="299">
        <v>315748.65000000002</v>
      </c>
      <c r="G54" s="299">
        <v>26500.69</v>
      </c>
      <c r="H54" s="299">
        <v>25727.96</v>
      </c>
      <c r="I54" s="299">
        <v>22042.43</v>
      </c>
      <c r="J54" s="299">
        <v>21656.13</v>
      </c>
      <c r="K54" s="299">
        <v>20556.650000000001</v>
      </c>
      <c r="L54" s="274"/>
      <c r="M54" s="274"/>
      <c r="N54" s="274"/>
      <c r="O54" s="274"/>
      <c r="P54" s="274"/>
      <c r="Q54" s="274"/>
    </row>
    <row r="55" spans="1:17" ht="26.1" customHeight="1">
      <c r="A55" s="277"/>
      <c r="B55" s="301" t="s">
        <v>840</v>
      </c>
      <c r="C55" s="319" t="s">
        <v>830</v>
      </c>
      <c r="D55" s="298"/>
      <c r="E55" s="299">
        <v>0</v>
      </c>
      <c r="F55" s="299">
        <v>0</v>
      </c>
      <c r="G55" s="299">
        <v>0</v>
      </c>
      <c r="H55" s="299">
        <v>0</v>
      </c>
      <c r="I55" s="299">
        <v>0</v>
      </c>
      <c r="J55" s="299">
        <v>0</v>
      </c>
      <c r="K55" s="299">
        <v>0</v>
      </c>
      <c r="L55" s="274"/>
      <c r="M55" s="274"/>
      <c r="N55" s="274"/>
      <c r="O55" s="274"/>
      <c r="P55" s="274"/>
      <c r="Q55" s="274"/>
    </row>
    <row r="56" spans="1:17" ht="26.1" customHeight="1">
      <c r="A56" s="277"/>
      <c r="B56" s="301" t="s">
        <v>865</v>
      </c>
      <c r="C56" s="319" t="s">
        <v>830</v>
      </c>
      <c r="D56" s="298"/>
      <c r="E56" s="299">
        <v>0</v>
      </c>
      <c r="F56" s="299">
        <v>0</v>
      </c>
      <c r="G56" s="299">
        <v>0</v>
      </c>
      <c r="H56" s="299">
        <v>0</v>
      </c>
      <c r="I56" s="299">
        <v>0</v>
      </c>
      <c r="J56" s="299">
        <v>0</v>
      </c>
      <c r="K56" s="299">
        <v>0</v>
      </c>
      <c r="L56" s="274"/>
      <c r="M56" s="274"/>
      <c r="N56" s="274"/>
      <c r="O56" s="274"/>
      <c r="P56" s="274"/>
      <c r="Q56" s="274"/>
    </row>
    <row r="57" spans="1:17" ht="26.1" customHeight="1">
      <c r="A57" s="277"/>
      <c r="B57" s="301" t="s">
        <v>842</v>
      </c>
      <c r="C57" s="319" t="s">
        <v>830</v>
      </c>
      <c r="D57" s="298"/>
      <c r="E57" s="299">
        <v>5528.55</v>
      </c>
      <c r="F57" s="299">
        <v>6177.54</v>
      </c>
      <c r="G57" s="299">
        <v>6234.23</v>
      </c>
      <c r="H57" s="299">
        <v>5823.15</v>
      </c>
      <c r="I57" s="299">
        <v>6031.54</v>
      </c>
      <c r="J57" s="299">
        <v>5882.13</v>
      </c>
      <c r="K57" s="299">
        <v>5641.03</v>
      </c>
      <c r="L57" s="274"/>
      <c r="M57" s="274"/>
      <c r="N57" s="274"/>
      <c r="O57" s="274"/>
      <c r="P57" s="274"/>
      <c r="Q57" s="274"/>
    </row>
    <row r="58" spans="1:17" ht="26.1" customHeight="1">
      <c r="A58" s="277"/>
      <c r="B58" s="301" t="s">
        <v>843</v>
      </c>
      <c r="C58" s="319" t="s">
        <v>830</v>
      </c>
      <c r="D58" s="298"/>
      <c r="E58" s="299">
        <v>0</v>
      </c>
      <c r="F58" s="299">
        <v>0</v>
      </c>
      <c r="G58" s="299">
        <v>0</v>
      </c>
      <c r="H58" s="299">
        <v>0</v>
      </c>
      <c r="I58" s="299">
        <v>0</v>
      </c>
      <c r="J58" s="299">
        <v>0</v>
      </c>
      <c r="K58" s="299">
        <v>0</v>
      </c>
      <c r="L58" s="274"/>
      <c r="M58" s="274"/>
      <c r="N58" s="274"/>
      <c r="O58" s="274"/>
      <c r="P58" s="274"/>
      <c r="Q58" s="274"/>
    </row>
    <row r="59" spans="1:17" ht="26.1" customHeight="1">
      <c r="A59" s="277"/>
      <c r="B59" s="291" t="s">
        <v>589</v>
      </c>
      <c r="C59" s="305" t="s">
        <v>830</v>
      </c>
      <c r="D59" s="292" t="s">
        <v>16</v>
      </c>
      <c r="E59" s="293" t="s">
        <v>812</v>
      </c>
      <c r="F59" s="293" t="s">
        <v>812</v>
      </c>
      <c r="G59" s="293">
        <v>86098.19</v>
      </c>
      <c r="H59" s="293">
        <v>88923.93</v>
      </c>
      <c r="I59" s="293">
        <v>90901.03</v>
      </c>
      <c r="J59" s="293">
        <v>89339.27</v>
      </c>
      <c r="K59" s="293">
        <v>89222.47</v>
      </c>
      <c r="L59" s="274"/>
      <c r="M59" s="274"/>
      <c r="N59" s="274"/>
      <c r="O59" s="274"/>
      <c r="P59" s="274"/>
      <c r="Q59" s="274"/>
    </row>
    <row r="60" spans="1:17" ht="26.1" customHeight="1">
      <c r="A60" s="277"/>
      <c r="B60" s="304" t="s">
        <v>846</v>
      </c>
      <c r="C60" s="305" t="s">
        <v>847</v>
      </c>
      <c r="D60" s="298"/>
      <c r="E60" s="293">
        <v>63031.338000000003</v>
      </c>
      <c r="F60" s="293">
        <v>59854.597999999998</v>
      </c>
      <c r="G60" s="293">
        <v>24901.4715</v>
      </c>
      <c r="H60" s="293">
        <v>23755.905599999998</v>
      </c>
      <c r="I60" s="293">
        <v>18046.673999999999</v>
      </c>
      <c r="J60" s="293">
        <v>17550.871999999999</v>
      </c>
      <c r="K60" s="293">
        <v>16634.080000000002</v>
      </c>
      <c r="L60" s="274"/>
      <c r="M60" s="274"/>
      <c r="N60" s="274"/>
      <c r="O60" s="274"/>
      <c r="P60" s="274"/>
      <c r="Q60" s="274"/>
    </row>
    <row r="61" spans="1:17" ht="26.1" customHeight="1">
      <c r="A61" s="277"/>
      <c r="B61" s="297" t="s">
        <v>848</v>
      </c>
      <c r="C61" s="319" t="s">
        <v>847</v>
      </c>
      <c r="D61" s="298"/>
      <c r="E61" s="299">
        <v>25.861000000000001</v>
      </c>
      <c r="F61" s="299">
        <v>30.666</v>
      </c>
      <c r="G61" s="299">
        <v>1.3887</v>
      </c>
      <c r="H61" s="299">
        <v>1.1656</v>
      </c>
      <c r="I61" s="299">
        <v>0.97899999999999998</v>
      </c>
      <c r="J61" s="299">
        <v>0.90200000000000002</v>
      </c>
      <c r="K61" s="299">
        <v>1.06</v>
      </c>
      <c r="L61" s="274"/>
      <c r="M61" s="274"/>
      <c r="N61" s="274"/>
      <c r="O61" s="274"/>
      <c r="P61" s="274"/>
      <c r="Q61" s="274"/>
    </row>
    <row r="62" spans="1:17" ht="26.1" customHeight="1">
      <c r="A62" s="277"/>
      <c r="B62" s="297" t="s">
        <v>849</v>
      </c>
      <c r="C62" s="319" t="s">
        <v>847</v>
      </c>
      <c r="D62" s="298"/>
      <c r="E62" s="299">
        <v>0.58699999999999997</v>
      </c>
      <c r="F62" s="299">
        <v>3.722</v>
      </c>
      <c r="G62" s="299">
        <v>2.8E-3</v>
      </c>
      <c r="H62" s="299">
        <v>0</v>
      </c>
      <c r="I62" s="299">
        <v>6.0000000000000001E-3</v>
      </c>
      <c r="J62" s="299">
        <v>0.01</v>
      </c>
      <c r="K62" s="299">
        <v>0.01</v>
      </c>
      <c r="L62" s="274"/>
      <c r="M62" s="274"/>
      <c r="N62" s="274"/>
      <c r="O62" s="274"/>
      <c r="P62" s="274"/>
      <c r="Q62" s="274"/>
    </row>
    <row r="63" spans="1:17" ht="26.1" customHeight="1">
      <c r="A63" s="277"/>
      <c r="B63" s="297" t="s">
        <v>850</v>
      </c>
      <c r="C63" s="319" t="s">
        <v>847</v>
      </c>
      <c r="D63" s="298"/>
      <c r="E63" s="299">
        <v>27.68</v>
      </c>
      <c r="F63" s="299">
        <v>27.4</v>
      </c>
      <c r="G63" s="299">
        <v>0.8</v>
      </c>
      <c r="H63" s="299">
        <v>0.74</v>
      </c>
      <c r="I63" s="299">
        <v>0.77200000000000002</v>
      </c>
      <c r="J63" s="299">
        <v>0.62</v>
      </c>
      <c r="K63" s="299">
        <v>0.38</v>
      </c>
      <c r="L63" s="274"/>
      <c r="M63" s="274"/>
      <c r="N63" s="274"/>
      <c r="O63" s="274"/>
      <c r="P63" s="274"/>
      <c r="Q63" s="274"/>
    </row>
    <row r="64" spans="1:17" ht="26.1" customHeight="1">
      <c r="A64" s="277"/>
      <c r="B64" s="297" t="s">
        <v>851</v>
      </c>
      <c r="C64" s="319" t="s">
        <v>847</v>
      </c>
      <c r="D64" s="298"/>
      <c r="E64" s="299">
        <v>228.26</v>
      </c>
      <c r="F64" s="299">
        <v>189.64</v>
      </c>
      <c r="G64" s="299">
        <v>0.28000000000000003</v>
      </c>
      <c r="H64" s="299">
        <v>0</v>
      </c>
      <c r="I64" s="299">
        <v>0.41099999999999998</v>
      </c>
      <c r="J64" s="299">
        <v>0.24</v>
      </c>
      <c r="K64" s="299">
        <v>0.42</v>
      </c>
      <c r="L64" s="274"/>
      <c r="M64" s="274"/>
      <c r="N64" s="274"/>
      <c r="O64" s="274"/>
      <c r="P64" s="274"/>
      <c r="Q64" s="274"/>
    </row>
    <row r="65" spans="1:17" ht="26.1" customHeight="1">
      <c r="A65" s="277"/>
      <c r="B65" s="297" t="s">
        <v>852</v>
      </c>
      <c r="C65" s="319" t="s">
        <v>847</v>
      </c>
      <c r="D65" s="298"/>
      <c r="E65" s="299">
        <v>15.95</v>
      </c>
      <c r="F65" s="299">
        <v>12.17</v>
      </c>
      <c r="G65" s="299">
        <v>0</v>
      </c>
      <c r="H65" s="299">
        <v>0</v>
      </c>
      <c r="I65" s="299">
        <v>6.0000000000000001E-3</v>
      </c>
      <c r="J65" s="299">
        <v>0.1</v>
      </c>
      <c r="K65" s="299">
        <v>0.01</v>
      </c>
      <c r="L65" s="274"/>
      <c r="M65" s="274"/>
      <c r="N65" s="274"/>
      <c r="O65" s="274"/>
      <c r="P65" s="274"/>
      <c r="Q65" s="274"/>
    </row>
    <row r="66" spans="1:17" ht="26.1" customHeight="1">
      <c r="A66" s="277"/>
      <c r="B66" s="297" t="s">
        <v>853</v>
      </c>
      <c r="C66" s="319" t="s">
        <v>847</v>
      </c>
      <c r="D66" s="298"/>
      <c r="E66" s="299">
        <v>62733</v>
      </c>
      <c r="F66" s="299">
        <v>59591</v>
      </c>
      <c r="G66" s="299">
        <v>24899</v>
      </c>
      <c r="H66" s="299">
        <v>23754</v>
      </c>
      <c r="I66" s="299">
        <v>18044.5</v>
      </c>
      <c r="J66" s="299">
        <v>17549</v>
      </c>
      <c r="K66" s="299">
        <v>16632.2</v>
      </c>
      <c r="L66" s="332"/>
      <c r="M66" s="274"/>
      <c r="N66" s="274"/>
      <c r="O66" s="274"/>
      <c r="P66" s="274"/>
      <c r="Q66" s="274"/>
    </row>
    <row r="67" spans="1:17" ht="33.950000000000003" customHeight="1">
      <c r="A67" s="277"/>
      <c r="B67" s="294" t="s">
        <v>866</v>
      </c>
      <c r="C67" s="305" t="s">
        <v>730</v>
      </c>
      <c r="D67" s="292" t="s">
        <v>21</v>
      </c>
      <c r="E67" s="293">
        <v>4.9013482115085498</v>
      </c>
      <c r="F67" s="293">
        <v>4.7262789031011199</v>
      </c>
      <c r="G67" s="293">
        <v>1.9980746999875501</v>
      </c>
      <c r="H67" s="293">
        <v>2.0524510281649002</v>
      </c>
      <c r="I67" s="293">
        <v>1.3591323868714793</v>
      </c>
      <c r="J67" s="293">
        <v>1.6259198960648764</v>
      </c>
      <c r="K67" s="293">
        <v>1.3196702030389398</v>
      </c>
      <c r="L67" s="274"/>
      <c r="M67" s="274"/>
      <c r="N67" s="274"/>
      <c r="O67" s="274"/>
      <c r="P67" s="274"/>
      <c r="Q67" s="274"/>
    </row>
    <row r="68" spans="1:17" ht="26.1" customHeight="1">
      <c r="A68" s="277"/>
      <c r="B68" s="392"/>
      <c r="C68" s="309"/>
      <c r="D68" s="298"/>
      <c r="E68" s="320"/>
      <c r="F68" s="384"/>
      <c r="G68" s="329"/>
      <c r="H68" s="329"/>
      <c r="I68" s="299"/>
      <c r="L68" s="274"/>
      <c r="M68" s="274"/>
      <c r="N68" s="274"/>
      <c r="O68" s="274"/>
      <c r="P68" s="274"/>
      <c r="Q68" s="274"/>
    </row>
    <row r="69" spans="1:17" ht="30" customHeight="1">
      <c r="A69" s="277"/>
      <c r="B69" s="286" t="s">
        <v>24</v>
      </c>
      <c r="C69" s="281"/>
      <c r="D69" s="282"/>
      <c r="E69" s="281"/>
      <c r="F69" s="281"/>
      <c r="G69" s="281"/>
      <c r="H69" s="281"/>
      <c r="I69" s="299"/>
      <c r="L69" s="274"/>
      <c r="M69" s="274"/>
      <c r="N69" s="274"/>
      <c r="O69" s="274"/>
      <c r="P69" s="274"/>
      <c r="Q69" s="274"/>
    </row>
    <row r="70" spans="1:17" ht="26.1" customHeight="1">
      <c r="A70" s="277"/>
      <c r="B70" s="345" t="s">
        <v>25</v>
      </c>
      <c r="C70" s="346" t="s">
        <v>26</v>
      </c>
      <c r="D70" s="288"/>
      <c r="E70" s="347">
        <v>58.35</v>
      </c>
      <c r="F70" s="347">
        <v>62.8</v>
      </c>
      <c r="G70" s="347">
        <v>64.77</v>
      </c>
      <c r="H70" s="347">
        <v>72.400000000000006</v>
      </c>
      <c r="I70" s="347">
        <v>73.62</v>
      </c>
      <c r="J70" s="65">
        <v>68.569999999999993</v>
      </c>
      <c r="K70" s="348">
        <v>85.18</v>
      </c>
      <c r="L70" s="274"/>
      <c r="M70" s="274"/>
      <c r="N70" s="274"/>
      <c r="O70" s="274"/>
      <c r="P70" s="274"/>
      <c r="Q70" s="274"/>
    </row>
    <row r="71" spans="1:17" ht="26.1" customHeight="1">
      <c r="A71" s="277"/>
      <c r="B71" s="349"/>
      <c r="C71" s="397"/>
      <c r="D71" s="387"/>
      <c r="E71" s="350"/>
      <c r="F71" s="398"/>
      <c r="G71" s="398"/>
      <c r="H71" s="398"/>
      <c r="I71" s="398"/>
      <c r="J71" s="398"/>
      <c r="K71" s="398"/>
      <c r="L71" s="274"/>
      <c r="M71" s="274"/>
      <c r="N71" s="274"/>
      <c r="O71" s="274"/>
      <c r="P71" s="274"/>
      <c r="Q71" s="274"/>
    </row>
    <row r="72" spans="1:17" ht="30" customHeight="1">
      <c r="A72" s="277"/>
      <c r="B72" s="399" t="s">
        <v>27</v>
      </c>
      <c r="C72" s="399"/>
      <c r="D72" s="399"/>
      <c r="E72" s="399"/>
      <c r="F72" s="399"/>
      <c r="G72" s="399"/>
      <c r="H72" s="399"/>
      <c r="I72" s="399"/>
      <c r="J72" s="399"/>
      <c r="K72" s="399"/>
      <c r="L72" s="279"/>
      <c r="M72" s="274"/>
      <c r="N72" s="274"/>
      <c r="O72" s="274"/>
      <c r="P72" s="274"/>
      <c r="Q72" s="274"/>
    </row>
    <row r="73" spans="1:17" ht="148.5" customHeight="1">
      <c r="A73" s="277"/>
      <c r="B73" s="489" t="s">
        <v>867</v>
      </c>
      <c r="C73" s="489"/>
      <c r="D73" s="489"/>
      <c r="E73" s="489"/>
      <c r="F73" s="489"/>
      <c r="G73" s="489"/>
      <c r="H73" s="489"/>
      <c r="I73" s="489"/>
      <c r="J73" s="489"/>
      <c r="K73" s="489"/>
      <c r="L73" s="279"/>
      <c r="M73" s="274"/>
      <c r="N73" s="274"/>
      <c r="O73" s="274"/>
      <c r="P73" s="274"/>
      <c r="Q73" s="274"/>
    </row>
    <row r="74" spans="1:17" ht="26.1" customHeight="1">
      <c r="A74" s="277"/>
      <c r="B74" s="400"/>
      <c r="C74" s="400"/>
      <c r="D74" s="400"/>
      <c r="E74" s="400"/>
      <c r="F74" s="400"/>
      <c r="G74" s="400"/>
      <c r="H74" s="400"/>
      <c r="I74" s="400"/>
      <c r="J74" s="299"/>
      <c r="K74" s="392"/>
      <c r="L74" s="274"/>
      <c r="M74" s="274"/>
      <c r="N74" s="274"/>
      <c r="O74" s="274"/>
      <c r="P74" s="274"/>
      <c r="Q74" s="274"/>
    </row>
    <row r="75" spans="1:17" ht="30" customHeight="1">
      <c r="A75" s="277"/>
      <c r="B75" s="315" t="s">
        <v>762</v>
      </c>
      <c r="C75" s="274"/>
      <c r="D75" s="278"/>
      <c r="E75" s="274"/>
      <c r="F75" s="274"/>
      <c r="G75" s="274"/>
      <c r="H75" s="274"/>
      <c r="I75" s="274"/>
      <c r="J75" s="299"/>
      <c r="K75" s="392"/>
      <c r="L75" s="274"/>
      <c r="M75" s="274"/>
      <c r="N75" s="274"/>
      <c r="O75" s="274"/>
      <c r="P75" s="274"/>
      <c r="Q75" s="274"/>
    </row>
    <row r="76" spans="1:17" ht="26.1" customHeight="1">
      <c r="A76" s="277"/>
      <c r="B76" s="324" t="s">
        <v>763</v>
      </c>
      <c r="C76" s="298" t="s">
        <v>703</v>
      </c>
      <c r="D76" s="274"/>
      <c r="E76" s="299">
        <v>12860.31926</v>
      </c>
      <c r="F76" s="299">
        <v>12664.212</v>
      </c>
      <c r="G76" s="299">
        <v>12462.733</v>
      </c>
      <c r="H76" s="299">
        <v>11574.407999999999</v>
      </c>
      <c r="I76" s="299">
        <v>13278.084000000001</v>
      </c>
      <c r="J76" s="299">
        <v>10794.425999999999</v>
      </c>
      <c r="K76" s="299">
        <f>12604725/1000</f>
        <v>12604.725</v>
      </c>
      <c r="L76" s="274"/>
      <c r="M76" s="274"/>
      <c r="N76" s="274"/>
      <c r="O76" s="274"/>
      <c r="P76" s="274"/>
      <c r="Q76" s="274"/>
    </row>
    <row r="77" spans="1:17" s="275" customFormat="1" ht="15" customHeight="1">
      <c r="A77" s="274"/>
      <c r="B77" s="378"/>
      <c r="C77" s="309"/>
      <c r="D77" s="274"/>
      <c r="E77" s="299"/>
      <c r="F77" s="299"/>
      <c r="G77" s="299"/>
      <c r="H77" s="299"/>
      <c r="I77" s="299"/>
      <c r="J77" s="299"/>
      <c r="K77" s="274"/>
      <c r="L77" s="274"/>
      <c r="M77" s="274"/>
      <c r="N77" s="274"/>
      <c r="O77" s="274"/>
      <c r="P77" s="274"/>
      <c r="Q77" s="274"/>
    </row>
    <row r="78" spans="1:17" s="275" customFormat="1" ht="15.4" customHeight="1">
      <c r="E78" s="293"/>
      <c r="F78" s="293"/>
      <c r="G78" s="293"/>
      <c r="H78" s="293"/>
      <c r="I78" s="293"/>
      <c r="J78" s="293"/>
    </row>
    <row r="79" spans="1:17" ht="15.4" customHeight="1">
      <c r="E79" s="293"/>
      <c r="F79" s="293"/>
      <c r="G79" s="293"/>
      <c r="H79" s="293"/>
      <c r="I79" s="293"/>
      <c r="J79" s="293"/>
    </row>
  </sheetData>
  <mergeCells count="1">
    <mergeCell ref="B73:K73"/>
  </mergeCells>
  <pageMargins left="0.7" right="0.7" top="0.75" bottom="0.75" header="0.3" footer="0.3"/>
  <pageSetup orientation="portrait" r:id="rId1"/>
  <headerFooter>
    <oddFooter>&amp;C&amp;"Helvetica Neue,Regular"&amp;12&amp;K000000&amp;P</oddFooter>
  </headerFooter>
  <ignoredErrors>
    <ignoredError sqref="D52:D6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6945-FE6E-43BF-A07A-45873EDF124E}">
  <dimension ref="A1:R117"/>
  <sheetViews>
    <sheetView showGridLines="0" zoomScale="50" zoomScaleNormal="50" workbookViewId="0">
      <pane ySplit="6" topLeftCell="A46" activePane="bottomLeft" state="frozen"/>
      <selection pane="bottomLeft" activeCell="I104" sqref="I104"/>
    </sheetView>
  </sheetViews>
  <sheetFormatPr defaultColWidth="9.140625" defaultRowHeight="15.4" customHeight="1"/>
  <cols>
    <col min="1" max="1" width="8.5703125" style="276" customWidth="1"/>
    <col min="2" max="2" width="80.5703125" style="276" customWidth="1"/>
    <col min="3" max="3" width="28.140625" style="276" customWidth="1"/>
    <col min="4" max="4" width="6.5703125" style="442" customWidth="1"/>
    <col min="5" max="5" width="17.5703125" style="362" customWidth="1"/>
    <col min="6" max="6" width="17.5703125" style="276" customWidth="1"/>
    <col min="7" max="7" width="28.140625" style="276" customWidth="1"/>
    <col min="8" max="8" width="17.5703125" style="276" customWidth="1"/>
    <col min="9" max="9" width="27.42578125" style="276" customWidth="1"/>
    <col min="10" max="10" width="23.5703125" style="276" customWidth="1"/>
    <col min="11" max="11" width="25.42578125" style="276" customWidth="1"/>
    <col min="12" max="12" width="26.42578125" style="276" customWidth="1"/>
    <col min="13" max="13" width="10.85546875" style="276" customWidth="1"/>
    <col min="14" max="16" width="9.140625" style="276" customWidth="1"/>
    <col min="17" max="16384" width="9.140625" style="276"/>
  </cols>
  <sheetData>
    <row r="1" spans="1:16" ht="20.100000000000001" customHeight="1">
      <c r="A1" s="270"/>
      <c r="B1" s="271"/>
      <c r="C1" s="271"/>
      <c r="D1" s="357"/>
      <c r="E1" s="357"/>
      <c r="F1" s="271"/>
      <c r="G1" s="271"/>
      <c r="H1" s="271"/>
      <c r="I1" s="271"/>
      <c r="J1" s="273"/>
      <c r="K1" s="271"/>
      <c r="L1" s="271"/>
      <c r="M1" s="271"/>
      <c r="N1" s="274"/>
      <c r="O1" s="274"/>
      <c r="P1" s="275"/>
    </row>
    <row r="2" spans="1:16" ht="20.100000000000001" customHeight="1">
      <c r="A2" s="277"/>
      <c r="B2" s="274"/>
      <c r="C2" s="274"/>
      <c r="D2" s="358"/>
      <c r="E2" s="358"/>
      <c r="F2" s="274"/>
      <c r="G2" s="274"/>
      <c r="H2" s="274"/>
      <c r="I2" s="274"/>
      <c r="J2" s="279"/>
      <c r="K2" s="274"/>
      <c r="L2" s="274"/>
      <c r="M2" s="274"/>
      <c r="N2" s="274"/>
      <c r="O2" s="274"/>
      <c r="P2" s="275"/>
    </row>
    <row r="3" spans="1:16" ht="20.100000000000001" customHeight="1">
      <c r="A3" s="277"/>
      <c r="B3" s="274"/>
      <c r="C3" s="274"/>
      <c r="D3" s="358"/>
      <c r="E3" s="358"/>
      <c r="F3" s="274"/>
      <c r="G3" s="274"/>
      <c r="H3" s="274"/>
      <c r="I3" s="274"/>
      <c r="J3" s="279"/>
      <c r="K3" s="274"/>
      <c r="L3" s="274"/>
      <c r="M3" s="274"/>
      <c r="N3" s="274"/>
      <c r="O3" s="274"/>
      <c r="P3" s="275"/>
    </row>
    <row r="4" spans="1:16" ht="20.100000000000001" customHeight="1">
      <c r="A4" s="277"/>
      <c r="B4" s="280"/>
      <c r="C4" s="281"/>
      <c r="D4" s="360"/>
      <c r="E4" s="360"/>
      <c r="F4" s="281"/>
      <c r="G4" s="281"/>
      <c r="H4" s="281"/>
      <c r="I4" s="274"/>
      <c r="J4" s="279"/>
      <c r="K4" s="274"/>
      <c r="L4" s="274"/>
      <c r="M4" s="274"/>
      <c r="N4" s="274"/>
      <c r="O4" s="274"/>
      <c r="P4" s="275"/>
    </row>
    <row r="5" spans="1:16" ht="25.5" customHeight="1">
      <c r="A5" s="277"/>
      <c r="B5" s="283"/>
      <c r="C5" s="284" t="s">
        <v>8</v>
      </c>
      <c r="D5" s="284"/>
      <c r="E5" s="401" t="s">
        <v>868</v>
      </c>
      <c r="F5" s="361">
        <v>2021</v>
      </c>
      <c r="G5" s="361">
        <v>2022</v>
      </c>
      <c r="H5" s="361">
        <v>2023</v>
      </c>
      <c r="I5" s="274"/>
      <c r="J5" s="274"/>
      <c r="K5" s="274"/>
      <c r="L5" s="274"/>
      <c r="M5" s="274"/>
      <c r="N5" s="274"/>
      <c r="O5" s="274"/>
      <c r="P5" s="275"/>
    </row>
    <row r="6" spans="1:16" ht="25.5" customHeight="1">
      <c r="A6" s="277"/>
      <c r="B6" s="274"/>
      <c r="C6" s="274"/>
      <c r="D6" s="358"/>
      <c r="E6" s="358"/>
      <c r="F6" s="274"/>
      <c r="I6" s="274"/>
      <c r="J6" s="274"/>
      <c r="K6" s="274"/>
      <c r="L6" s="274"/>
      <c r="M6" s="274"/>
      <c r="N6" s="274"/>
      <c r="O6" s="274"/>
      <c r="P6" s="275"/>
    </row>
    <row r="7" spans="1:16" ht="30" customHeight="1">
      <c r="A7" s="277"/>
      <c r="B7" s="286" t="s">
        <v>869</v>
      </c>
      <c r="C7" s="281"/>
      <c r="D7" s="402"/>
      <c r="E7" s="403"/>
      <c r="F7" s="281"/>
      <c r="G7" s="281"/>
      <c r="H7" s="281"/>
      <c r="I7" s="274"/>
      <c r="J7" s="274"/>
      <c r="K7" s="274"/>
      <c r="L7" s="274"/>
      <c r="M7" s="274"/>
      <c r="N7" s="274"/>
      <c r="O7" s="274"/>
      <c r="P7" s="275"/>
    </row>
    <row r="8" spans="1:16" ht="26.1" customHeight="1">
      <c r="A8" s="277"/>
      <c r="B8" s="404"/>
      <c r="C8" s="274"/>
      <c r="D8" s="305"/>
      <c r="E8" s="405"/>
      <c r="F8" s="274"/>
      <c r="G8" s="274"/>
      <c r="H8" s="274"/>
      <c r="I8" s="274"/>
      <c r="J8" s="274"/>
      <c r="K8" s="274"/>
      <c r="L8" s="274"/>
      <c r="M8" s="274"/>
      <c r="N8" s="274"/>
      <c r="O8" s="274"/>
      <c r="P8" s="275"/>
    </row>
    <row r="9" spans="1:16" ht="30" customHeight="1">
      <c r="A9" s="277"/>
      <c r="B9" s="406" t="s">
        <v>870</v>
      </c>
      <c r="C9" s="407"/>
      <c r="D9" s="407"/>
      <c r="E9" s="407"/>
      <c r="F9" s="407"/>
      <c r="G9" s="407"/>
      <c r="H9" s="407"/>
      <c r="I9" s="274"/>
      <c r="J9" s="274"/>
      <c r="K9" s="274"/>
      <c r="L9" s="274"/>
      <c r="M9" s="274"/>
      <c r="N9" s="274"/>
      <c r="O9" s="274"/>
      <c r="P9" s="275"/>
    </row>
    <row r="10" spans="1:16" ht="26.1" customHeight="1">
      <c r="A10" s="277"/>
      <c r="B10" s="353" t="s">
        <v>871</v>
      </c>
      <c r="C10" s="356" t="s">
        <v>872</v>
      </c>
      <c r="D10" s="408"/>
      <c r="E10" s="410">
        <v>134765.41399999999</v>
      </c>
      <c r="F10" s="410">
        <v>135337.54999999999</v>
      </c>
      <c r="G10" s="410">
        <v>141822.81300000002</v>
      </c>
      <c r="H10" s="410">
        <v>132541.98000000001</v>
      </c>
      <c r="I10" s="274"/>
      <c r="J10" s="274"/>
      <c r="K10" s="274"/>
      <c r="L10" s="274"/>
      <c r="M10" s="274"/>
      <c r="N10" s="274"/>
      <c r="O10" s="274"/>
      <c r="P10" s="275"/>
    </row>
    <row r="11" spans="1:16" ht="26.1" customHeight="1">
      <c r="A11" s="277"/>
      <c r="B11" s="353" t="s">
        <v>873</v>
      </c>
      <c r="C11" s="356" t="s">
        <v>830</v>
      </c>
      <c r="D11" s="408"/>
      <c r="E11" s="410">
        <v>120475.04</v>
      </c>
      <c r="F11" s="410">
        <v>118975</v>
      </c>
      <c r="G11" s="410">
        <v>116877.53</v>
      </c>
      <c r="H11" s="410">
        <v>115420.15</v>
      </c>
      <c r="I11" s="274"/>
      <c r="J11" s="274"/>
      <c r="K11" s="274"/>
      <c r="L11" s="274"/>
      <c r="M11" s="274"/>
      <c r="N11" s="274"/>
      <c r="O11" s="274"/>
      <c r="P11" s="275"/>
    </row>
    <row r="12" spans="1:16" ht="26.1" customHeight="1">
      <c r="A12" s="277"/>
      <c r="B12" s="353" t="s">
        <v>874</v>
      </c>
      <c r="C12" s="409" t="s">
        <v>875</v>
      </c>
      <c r="D12" s="354" t="s">
        <v>12</v>
      </c>
      <c r="E12" s="410">
        <f>E10/E107</f>
        <v>11.643395843657835</v>
      </c>
      <c r="F12" s="410">
        <f>F10/F107</f>
        <v>10.192551124092903</v>
      </c>
      <c r="G12" s="410">
        <f>G10/G107</f>
        <v>12.135091383588605</v>
      </c>
      <c r="H12" s="410">
        <f>H10/H107</f>
        <v>10.207314593762034</v>
      </c>
      <c r="I12" s="274"/>
      <c r="J12" s="274"/>
      <c r="K12" s="274"/>
      <c r="L12" s="274"/>
      <c r="M12" s="274"/>
      <c r="N12" s="274"/>
      <c r="O12" s="274"/>
      <c r="P12" s="275"/>
    </row>
    <row r="13" spans="1:16" ht="33.950000000000003" customHeight="1">
      <c r="A13" s="277"/>
      <c r="B13" s="353" t="s">
        <v>876</v>
      </c>
      <c r="C13" s="409" t="s">
        <v>875</v>
      </c>
      <c r="D13" s="354" t="s">
        <v>12</v>
      </c>
      <c r="E13" s="410">
        <f>E11/E112</f>
        <v>10.408743151269594</v>
      </c>
      <c r="F13" s="410">
        <f>F11/F112</f>
        <v>8.9602536028541468</v>
      </c>
      <c r="G13" s="410">
        <f>G11/G112</f>
        <v>10.827581753768103</v>
      </c>
      <c r="H13" s="410">
        <f>H11/H112</f>
        <v>9.1568955292558929</v>
      </c>
      <c r="I13" s="274"/>
      <c r="J13" s="274"/>
      <c r="K13" s="274"/>
      <c r="L13" s="274"/>
      <c r="M13" s="274"/>
      <c r="N13" s="274"/>
      <c r="O13" s="274"/>
      <c r="P13" s="275"/>
    </row>
    <row r="14" spans="1:16" ht="26.1" customHeight="1">
      <c r="A14" s="277"/>
      <c r="B14" s="353" t="s">
        <v>877</v>
      </c>
      <c r="C14" s="409" t="s">
        <v>878</v>
      </c>
      <c r="D14" s="354" t="s">
        <v>12</v>
      </c>
      <c r="E14" s="411">
        <v>2.1073559655981237E-2</v>
      </c>
      <c r="F14" s="411">
        <v>1.1402607633330524E-2</v>
      </c>
      <c r="G14" s="411">
        <v>1.3896507534849868E-2</v>
      </c>
      <c r="H14" s="411">
        <v>1.4789197993686061E-2</v>
      </c>
      <c r="I14" s="274"/>
      <c r="J14" s="274"/>
      <c r="K14" s="274"/>
      <c r="L14" s="274"/>
      <c r="M14" s="274"/>
      <c r="N14" s="274"/>
      <c r="O14" s="274"/>
      <c r="P14" s="275"/>
    </row>
    <row r="15" spans="1:16" ht="26.1" customHeight="1">
      <c r="A15" s="277"/>
      <c r="B15" s="353" t="s">
        <v>879</v>
      </c>
      <c r="C15" s="409" t="s">
        <v>878</v>
      </c>
      <c r="D15" s="354" t="s">
        <v>12</v>
      </c>
      <c r="E15" s="411">
        <v>1.88389429241595E-2</v>
      </c>
      <c r="F15" s="411">
        <v>1.0024012132445867E-2</v>
      </c>
      <c r="G15" s="411">
        <v>1.145224412027169E-2</v>
      </c>
      <c r="H15" s="411">
        <v>1.2878723034097905E-2</v>
      </c>
      <c r="I15" s="274"/>
      <c r="J15" s="274"/>
      <c r="K15" s="274"/>
      <c r="L15" s="274"/>
      <c r="M15" s="274"/>
      <c r="N15" s="274"/>
      <c r="O15" s="274"/>
      <c r="P15" s="275"/>
    </row>
    <row r="16" spans="1:16" ht="26.1" customHeight="1">
      <c r="A16" s="277"/>
      <c r="B16" s="353"/>
      <c r="C16" s="409"/>
      <c r="D16" s="354"/>
      <c r="E16" s="411"/>
      <c r="F16" s="411"/>
      <c r="G16" s="411"/>
      <c r="H16" s="411"/>
      <c r="I16" s="274"/>
      <c r="J16" s="274"/>
      <c r="K16" s="274"/>
      <c r="L16" s="274"/>
      <c r="M16" s="274"/>
      <c r="N16" s="274"/>
      <c r="O16" s="274"/>
      <c r="P16" s="275"/>
    </row>
    <row r="17" spans="1:18" ht="30" customHeight="1">
      <c r="A17" s="277"/>
      <c r="B17" s="406" t="s">
        <v>880</v>
      </c>
      <c r="C17" s="412"/>
      <c r="D17" s="412"/>
      <c r="E17" s="412"/>
      <c r="F17" s="412"/>
      <c r="G17" s="412"/>
      <c r="H17" s="412"/>
      <c r="I17" s="274"/>
      <c r="J17" s="274"/>
      <c r="K17" s="274"/>
      <c r="L17" s="274"/>
      <c r="M17" s="274"/>
      <c r="N17" s="274"/>
      <c r="O17" s="274"/>
      <c r="P17" s="275"/>
    </row>
    <row r="18" spans="1:18" ht="26.1" customHeight="1">
      <c r="A18" s="277"/>
      <c r="B18" s="353" t="s">
        <v>881</v>
      </c>
      <c r="C18" s="354" t="s">
        <v>804</v>
      </c>
      <c r="D18" s="413"/>
      <c r="E18" s="410">
        <v>343585578.57630402</v>
      </c>
      <c r="F18" s="410">
        <v>349630891.61851519</v>
      </c>
      <c r="G18" s="410">
        <v>320184743.82829422</v>
      </c>
      <c r="H18" s="410">
        <v>337144240.38838685</v>
      </c>
      <c r="I18" s="274"/>
      <c r="J18" s="274"/>
      <c r="K18" s="274"/>
      <c r="L18" s="274"/>
      <c r="M18" s="274"/>
      <c r="N18" s="274"/>
      <c r="O18" s="274"/>
      <c r="P18" s="275"/>
    </row>
    <row r="19" spans="1:18" ht="26.1" customHeight="1">
      <c r="A19" s="277"/>
      <c r="B19" s="353" t="s">
        <v>882</v>
      </c>
      <c r="C19" s="354" t="s">
        <v>804</v>
      </c>
      <c r="D19" s="413"/>
      <c r="E19" s="410">
        <v>324061534.27472782</v>
      </c>
      <c r="F19" s="410">
        <v>328255343.82247502</v>
      </c>
      <c r="G19" s="410">
        <v>299435369.75705481</v>
      </c>
      <c r="H19" s="410">
        <v>318184418.78413588</v>
      </c>
      <c r="I19" s="274"/>
      <c r="J19" s="274"/>
      <c r="K19" s="274"/>
      <c r="L19" s="274"/>
      <c r="M19" s="274"/>
      <c r="N19" s="274"/>
      <c r="O19" s="274"/>
      <c r="P19" s="275"/>
    </row>
    <row r="20" spans="1:18" ht="33.950000000000003" customHeight="1">
      <c r="A20" s="277"/>
      <c r="B20" s="353" t="s">
        <v>883</v>
      </c>
      <c r="C20" s="409" t="s">
        <v>824</v>
      </c>
      <c r="D20" s="354" t="s">
        <v>13</v>
      </c>
      <c r="E20" s="414">
        <f>(E18/1000)/E107</f>
        <v>29.684937542922629</v>
      </c>
      <c r="F20" s="414">
        <f>(F18/1000)/F107</f>
        <v>26.331426402974643</v>
      </c>
      <c r="G20" s="414">
        <f>(G18/1000)/G107</f>
        <v>27.396658152502287</v>
      </c>
      <c r="H20" s="414">
        <f>(H18/1000)/H107</f>
        <v>25.964130950203067</v>
      </c>
      <c r="M20" s="274"/>
      <c r="N20" s="274"/>
      <c r="O20" s="274"/>
      <c r="P20" s="275"/>
    </row>
    <row r="21" spans="1:18" ht="33.950000000000003" customHeight="1">
      <c r="A21" s="277"/>
      <c r="B21" s="353" t="s">
        <v>884</v>
      </c>
      <c r="C21" s="409" t="s">
        <v>824</v>
      </c>
      <c r="D21" s="354" t="s">
        <v>14</v>
      </c>
      <c r="E21" s="414">
        <f>(E19/1000)/E112</f>
        <v>27.998108782300385</v>
      </c>
      <c r="F21" s="414">
        <f>(F19/1000)/F112</f>
        <v>24.721589637667226</v>
      </c>
      <c r="G21" s="414">
        <f>(G19/1000)/G112</f>
        <v>27.739814025966254</v>
      </c>
      <c r="H21" s="414">
        <f>(H19/1000)/H112</f>
        <v>25.243265425000217</v>
      </c>
      <c r="M21" s="274"/>
      <c r="N21" s="274"/>
      <c r="O21" s="274"/>
      <c r="P21" s="275"/>
    </row>
    <row r="22" spans="1:18" ht="26.1" customHeight="1">
      <c r="A22" s="277"/>
      <c r="B22" s="353" t="s">
        <v>885</v>
      </c>
      <c r="C22" s="354" t="s">
        <v>825</v>
      </c>
      <c r="D22" s="354" t="s">
        <v>12</v>
      </c>
      <c r="E22" s="415">
        <v>5.3727221043988117E-2</v>
      </c>
      <c r="F22" s="415">
        <v>2.9457485181440323E-2</v>
      </c>
      <c r="G22" s="415">
        <v>3.1373300324778246E-2</v>
      </c>
      <c r="H22" s="415">
        <v>3.7618971163209884E-2</v>
      </c>
      <c r="M22" s="274"/>
      <c r="N22" s="274"/>
      <c r="O22" s="274"/>
      <c r="P22" s="275"/>
    </row>
    <row r="23" spans="1:18" ht="26.1" customHeight="1">
      <c r="A23" s="277"/>
      <c r="B23" s="353" t="s">
        <v>886</v>
      </c>
      <c r="C23" s="354" t="s">
        <v>825</v>
      </c>
      <c r="D23" s="354" t="s">
        <v>12</v>
      </c>
      <c r="E23" s="415">
        <v>5.8460663075425232E-2</v>
      </c>
      <c r="F23" s="415">
        <v>3.0863336808100324E-2</v>
      </c>
      <c r="G23" s="415">
        <v>3.5694991098885881E-2</v>
      </c>
      <c r="H23" s="415">
        <v>3.5532672092212565E-2</v>
      </c>
      <c r="I23" s="274"/>
      <c r="J23" s="274"/>
      <c r="K23" s="274"/>
      <c r="L23" s="274"/>
      <c r="M23" s="274"/>
      <c r="N23" s="274"/>
      <c r="O23" s="274"/>
      <c r="P23" s="275"/>
    </row>
    <row r="24" spans="1:18" ht="26.1" customHeight="1">
      <c r="A24" s="277"/>
      <c r="B24" s="353" t="s">
        <v>887</v>
      </c>
      <c r="C24" s="409" t="s">
        <v>804</v>
      </c>
      <c r="D24" s="354"/>
      <c r="E24" s="416">
        <v>0</v>
      </c>
      <c r="F24" s="417">
        <v>359.8</v>
      </c>
      <c r="G24" s="410">
        <v>711.04799999999989</v>
      </c>
      <c r="H24" s="410">
        <v>7183.89</v>
      </c>
      <c r="I24" s="274"/>
      <c r="J24" s="274"/>
      <c r="K24" s="274"/>
      <c r="L24" s="274"/>
      <c r="M24" s="274"/>
      <c r="N24" s="274"/>
      <c r="O24" s="274"/>
      <c r="P24" s="275"/>
    </row>
    <row r="25" spans="1:18" ht="26.1" customHeight="1">
      <c r="A25" s="277"/>
      <c r="B25" s="253" t="s">
        <v>564</v>
      </c>
      <c r="C25" s="319" t="s">
        <v>18</v>
      </c>
      <c r="D25" s="292"/>
      <c r="E25" s="418">
        <v>0</v>
      </c>
      <c r="F25" s="418">
        <v>1.0290852685654001E-4</v>
      </c>
      <c r="G25" s="418">
        <v>2.2207429107906352E-4</v>
      </c>
      <c r="H25" s="418">
        <v>2.1308060881372998E-3</v>
      </c>
      <c r="I25" s="419"/>
      <c r="J25" s="419"/>
      <c r="K25" s="419"/>
      <c r="L25" s="274"/>
      <c r="M25" s="274"/>
      <c r="N25" s="274"/>
      <c r="O25" s="274"/>
      <c r="P25" s="274"/>
      <c r="Q25" s="274"/>
      <c r="R25" s="359"/>
    </row>
    <row r="26" spans="1:18" ht="26.1" customHeight="1">
      <c r="A26" s="277"/>
      <c r="B26" s="253"/>
      <c r="C26" s="319"/>
      <c r="D26" s="292"/>
      <c r="E26" s="325"/>
      <c r="F26" s="418"/>
      <c r="G26" s="418"/>
      <c r="H26" s="418"/>
      <c r="I26" s="419"/>
      <c r="J26" s="419"/>
      <c r="K26" s="419"/>
      <c r="L26" s="274"/>
      <c r="M26" s="274"/>
      <c r="N26" s="274"/>
      <c r="O26" s="274"/>
      <c r="P26" s="274"/>
      <c r="Q26" s="274"/>
      <c r="R26" s="274"/>
    </row>
    <row r="27" spans="1:18" ht="30" customHeight="1">
      <c r="A27" s="277"/>
      <c r="B27" s="420" t="s">
        <v>888</v>
      </c>
      <c r="C27" s="412"/>
      <c r="D27" s="421"/>
      <c r="E27" s="421"/>
      <c r="F27" s="422"/>
      <c r="G27" s="422"/>
      <c r="H27" s="422"/>
      <c r="I27" s="274"/>
      <c r="J27" s="274"/>
      <c r="K27" s="274"/>
      <c r="L27" s="274"/>
      <c r="M27" s="274"/>
      <c r="N27" s="274"/>
      <c r="O27" s="274"/>
      <c r="P27" s="275"/>
    </row>
    <row r="28" spans="1:18" ht="26.1" customHeight="1">
      <c r="A28" s="277"/>
      <c r="B28" s="382" t="s">
        <v>889</v>
      </c>
      <c r="C28" s="372" t="s">
        <v>703</v>
      </c>
      <c r="D28" s="423"/>
      <c r="E28" s="424">
        <v>14729.333845974999</v>
      </c>
      <c r="F28" s="424">
        <v>14474.1816564</v>
      </c>
      <c r="G28" s="424">
        <v>12352.743687</v>
      </c>
      <c r="H28" s="424">
        <v>13095.561381200001</v>
      </c>
      <c r="I28" s="274"/>
      <c r="J28" s="274"/>
      <c r="K28" s="274"/>
      <c r="L28" s="274"/>
      <c r="M28" s="274"/>
      <c r="N28" s="274"/>
      <c r="O28" s="274"/>
      <c r="P28" s="275"/>
    </row>
    <row r="29" spans="1:18" ht="26.1" customHeight="1">
      <c r="A29" s="277"/>
      <c r="B29" s="353" t="s">
        <v>711</v>
      </c>
      <c r="C29" s="409" t="s">
        <v>703</v>
      </c>
      <c r="D29" s="413"/>
      <c r="E29" s="410">
        <v>52.676800974999999</v>
      </c>
      <c r="F29" s="410">
        <v>49.059394599999997</v>
      </c>
      <c r="G29" s="410">
        <v>48.943733000000016</v>
      </c>
      <c r="H29" s="410">
        <v>45.054435200000007</v>
      </c>
      <c r="I29" s="274"/>
      <c r="J29" s="274"/>
      <c r="K29" s="274"/>
      <c r="L29" s="274"/>
      <c r="M29" s="274"/>
      <c r="N29" s="274"/>
      <c r="O29" s="274"/>
      <c r="P29" s="275"/>
    </row>
    <row r="30" spans="1:18" ht="26.1" customHeight="1">
      <c r="A30" s="277"/>
      <c r="B30" s="353" t="s">
        <v>718</v>
      </c>
      <c r="C30" s="409" t="s">
        <v>703</v>
      </c>
      <c r="D30" s="413"/>
      <c r="E30" s="410">
        <v>14676.657045</v>
      </c>
      <c r="F30" s="410">
        <v>14425.122261799999</v>
      </c>
      <c r="G30" s="410">
        <v>12303.799954000002</v>
      </c>
      <c r="H30" s="410">
        <v>13050.506946000001</v>
      </c>
      <c r="I30" s="274"/>
      <c r="J30" s="274"/>
      <c r="K30" s="274"/>
      <c r="L30" s="274"/>
      <c r="M30" s="274"/>
      <c r="N30" s="274"/>
      <c r="O30" s="274"/>
      <c r="P30" s="275"/>
    </row>
    <row r="31" spans="1:18" ht="26.1" customHeight="1">
      <c r="A31" s="277"/>
      <c r="B31" s="382" t="s">
        <v>890</v>
      </c>
      <c r="C31" s="372" t="s">
        <v>703</v>
      </c>
      <c r="D31" s="423"/>
      <c r="E31" s="424">
        <v>12442.38869</v>
      </c>
      <c r="F31" s="424">
        <v>11934.141804999999</v>
      </c>
      <c r="G31" s="424">
        <v>9732.3587740000003</v>
      </c>
      <c r="H31" s="424">
        <v>10278.592717</v>
      </c>
      <c r="I31" s="274"/>
      <c r="J31" s="274"/>
      <c r="K31" s="274"/>
      <c r="L31" s="274"/>
      <c r="M31" s="274"/>
      <c r="N31" s="274"/>
      <c r="O31" s="274"/>
      <c r="P31" s="275"/>
    </row>
    <row r="32" spans="1:18" ht="26.1" customHeight="1">
      <c r="A32" s="277"/>
      <c r="B32" s="353" t="s">
        <v>711</v>
      </c>
      <c r="C32" s="409" t="s">
        <v>703</v>
      </c>
      <c r="D32" s="413"/>
      <c r="E32" s="410">
        <v>51.335636999999998</v>
      </c>
      <c r="F32" s="410">
        <v>47.654004999999998</v>
      </c>
      <c r="G32" s="410">
        <v>47.063774000000002</v>
      </c>
      <c r="H32" s="410">
        <v>33.461316999999994</v>
      </c>
      <c r="I32" s="274"/>
      <c r="J32" s="274"/>
      <c r="K32" s="274"/>
      <c r="L32" s="274"/>
      <c r="M32" s="274"/>
      <c r="N32" s="274"/>
      <c r="O32" s="274"/>
      <c r="P32" s="275"/>
    </row>
    <row r="33" spans="1:16" ht="26.1" customHeight="1">
      <c r="A33" s="277"/>
      <c r="B33" s="353" t="s">
        <v>718</v>
      </c>
      <c r="C33" s="409" t="s">
        <v>703</v>
      </c>
      <c r="D33" s="413"/>
      <c r="E33" s="410">
        <v>12391.053053</v>
      </c>
      <c r="F33" s="410">
        <v>11886.487799999999</v>
      </c>
      <c r="G33" s="410">
        <v>9685.2950000000001</v>
      </c>
      <c r="H33" s="410">
        <v>10245.1314</v>
      </c>
      <c r="I33" s="274"/>
      <c r="J33" s="274"/>
      <c r="K33" s="274"/>
      <c r="L33" s="274"/>
      <c r="M33" s="274"/>
      <c r="N33" s="274"/>
      <c r="O33" s="274"/>
      <c r="P33" s="275"/>
    </row>
    <row r="34" spans="1:16" ht="33.950000000000003" customHeight="1">
      <c r="A34" s="277"/>
      <c r="B34" s="382" t="s">
        <v>891</v>
      </c>
      <c r="C34" s="372" t="s">
        <v>892</v>
      </c>
      <c r="D34" s="376" t="s">
        <v>16</v>
      </c>
      <c r="E34" s="424">
        <v>8132.2924110000004</v>
      </c>
      <c r="F34" s="424">
        <v>9000</v>
      </c>
      <c r="G34" s="424">
        <v>7883.9958830999994</v>
      </c>
      <c r="H34" s="424">
        <v>8668.5498817000007</v>
      </c>
      <c r="M34" s="274"/>
      <c r="N34" s="274"/>
      <c r="O34" s="274"/>
      <c r="P34" s="275"/>
    </row>
    <row r="35" spans="1:16" ht="26.1" customHeight="1">
      <c r="A35" s="277"/>
      <c r="B35" s="353" t="s">
        <v>711</v>
      </c>
      <c r="C35" s="409" t="s">
        <v>892</v>
      </c>
      <c r="D35" s="376"/>
      <c r="E35" s="410">
        <v>55.042277000000006</v>
      </c>
      <c r="F35" s="410">
        <v>56.815222599999998</v>
      </c>
      <c r="G35" s="410">
        <v>47.111834999999999</v>
      </c>
      <c r="H35" s="410">
        <v>36.928588500000004</v>
      </c>
      <c r="I35" s="274"/>
      <c r="J35" s="274"/>
      <c r="K35" s="274"/>
      <c r="L35" s="274"/>
      <c r="M35" s="274"/>
      <c r="N35" s="274"/>
      <c r="O35" s="274"/>
      <c r="P35" s="275"/>
    </row>
    <row r="36" spans="1:16" ht="26.1" customHeight="1">
      <c r="A36" s="277"/>
      <c r="B36" s="353" t="s">
        <v>718</v>
      </c>
      <c r="C36" s="409" t="s">
        <v>892</v>
      </c>
      <c r="D36" s="376"/>
      <c r="E36" s="410">
        <v>8077.2501340000008</v>
      </c>
      <c r="F36" s="410">
        <v>8943</v>
      </c>
      <c r="G36" s="410">
        <v>7836.8840480999997</v>
      </c>
      <c r="H36" s="410">
        <v>8631.6212932000017</v>
      </c>
      <c r="I36" s="274"/>
      <c r="J36" s="274"/>
      <c r="K36" s="274"/>
      <c r="L36" s="274"/>
      <c r="M36" s="274"/>
      <c r="N36" s="274"/>
      <c r="O36" s="274"/>
      <c r="P36" s="275"/>
    </row>
    <row r="37" spans="1:16" ht="33.950000000000003" customHeight="1">
      <c r="A37" s="277"/>
      <c r="B37" s="382" t="s">
        <v>893</v>
      </c>
      <c r="C37" s="372" t="s">
        <v>892</v>
      </c>
      <c r="D37" s="376" t="s">
        <v>16</v>
      </c>
      <c r="E37" s="424">
        <v>8023.7994799999997</v>
      </c>
      <c r="F37" s="424">
        <v>8862.1980000000003</v>
      </c>
      <c r="G37" s="424">
        <f>G38+G39</f>
        <v>7832.107</v>
      </c>
      <c r="H37" s="424">
        <v>8638.4950000000008</v>
      </c>
      <c r="I37" s="274"/>
      <c r="J37" s="274"/>
      <c r="K37" s="274"/>
      <c r="L37" s="274"/>
      <c r="M37" s="274"/>
      <c r="N37" s="274"/>
      <c r="O37" s="274"/>
      <c r="P37" s="275"/>
    </row>
    <row r="38" spans="1:16" ht="26.1" customHeight="1">
      <c r="A38" s="277"/>
      <c r="B38" s="353" t="s">
        <v>711</v>
      </c>
      <c r="C38" s="409" t="s">
        <v>892</v>
      </c>
      <c r="D38" s="376"/>
      <c r="E38" s="410">
        <v>51.417980000000007</v>
      </c>
      <c r="F38" s="410">
        <v>47.6</v>
      </c>
      <c r="G38" s="410">
        <v>47.022000000000006</v>
      </c>
      <c r="H38" s="410">
        <v>33.424999999999997</v>
      </c>
      <c r="I38" s="274"/>
      <c r="J38" s="274"/>
      <c r="K38" s="274"/>
      <c r="L38" s="274"/>
      <c r="M38" s="274"/>
      <c r="N38" s="274"/>
      <c r="O38" s="274"/>
      <c r="P38" s="275"/>
    </row>
    <row r="39" spans="1:16" ht="26.1" customHeight="1">
      <c r="A39" s="277"/>
      <c r="B39" s="353" t="s">
        <v>718</v>
      </c>
      <c r="C39" s="409" t="s">
        <v>892</v>
      </c>
      <c r="D39" s="376"/>
      <c r="E39" s="410">
        <v>7972.3814999999995</v>
      </c>
      <c r="F39" s="410">
        <v>8814.598</v>
      </c>
      <c r="G39" s="410">
        <v>7785.085</v>
      </c>
      <c r="H39" s="410">
        <v>8605.07</v>
      </c>
      <c r="I39" s="274"/>
      <c r="J39" s="274"/>
      <c r="K39" s="274"/>
      <c r="L39" s="274"/>
      <c r="M39" s="274"/>
      <c r="N39" s="274"/>
      <c r="O39" s="274"/>
      <c r="P39" s="275"/>
    </row>
    <row r="40" spans="1:16" ht="33.950000000000003" customHeight="1">
      <c r="A40" s="277"/>
      <c r="B40" s="375" t="s">
        <v>894</v>
      </c>
      <c r="C40" s="372" t="s">
        <v>18</v>
      </c>
      <c r="D40" s="376" t="s">
        <v>20</v>
      </c>
      <c r="E40" s="424">
        <v>53.608280397528731</v>
      </c>
      <c r="F40" s="424">
        <v>60.02</v>
      </c>
      <c r="G40" s="424">
        <v>61.693471929280598</v>
      </c>
      <c r="H40" s="424">
        <v>64.233136223255002</v>
      </c>
      <c r="I40" s="274"/>
      <c r="J40" s="274"/>
      <c r="K40" s="274"/>
      <c r="L40" s="274"/>
      <c r="M40" s="274"/>
      <c r="N40" s="274"/>
      <c r="O40" s="274"/>
      <c r="P40" s="275"/>
    </row>
    <row r="41" spans="1:16" ht="33.950000000000003" customHeight="1">
      <c r="A41" s="277"/>
      <c r="B41" s="375" t="s">
        <v>895</v>
      </c>
      <c r="C41" s="372" t="s">
        <v>18</v>
      </c>
      <c r="D41" s="376" t="s">
        <v>20</v>
      </c>
      <c r="E41" s="424">
        <v>62.561283433153228</v>
      </c>
      <c r="F41" s="424">
        <v>71.77539869359741</v>
      </c>
      <c r="G41" s="424">
        <f>0.771458973964034*100</f>
        <v>77.145897396403399</v>
      </c>
      <c r="H41" s="424">
        <f>100*0.807486555590413</f>
        <v>80.74865555904131</v>
      </c>
      <c r="I41" s="274"/>
      <c r="J41" s="274"/>
      <c r="K41" s="274"/>
      <c r="L41" s="274"/>
      <c r="M41" s="274"/>
      <c r="N41" s="274"/>
      <c r="O41" s="274"/>
      <c r="P41" s="275"/>
    </row>
    <row r="42" spans="1:16" ht="26.1" customHeight="1">
      <c r="A42" s="277"/>
      <c r="B42" s="382" t="s">
        <v>896</v>
      </c>
      <c r="C42" s="376" t="s">
        <v>716</v>
      </c>
      <c r="D42" s="376" t="s">
        <v>897</v>
      </c>
      <c r="E42" s="424">
        <v>2.3032578336161063</v>
      </c>
      <c r="F42" s="424">
        <v>1.2194946209790209</v>
      </c>
      <c r="G42" s="424">
        <v>1.2103835207560341</v>
      </c>
      <c r="H42" s="424">
        <v>1.4612189293160982</v>
      </c>
      <c r="I42" s="293"/>
      <c r="J42" s="293"/>
      <c r="K42" s="293"/>
      <c r="L42" s="293"/>
      <c r="M42" s="274"/>
      <c r="N42" s="274"/>
      <c r="O42" s="274"/>
      <c r="P42" s="275"/>
    </row>
    <row r="43" spans="1:16" ht="26.1" customHeight="1">
      <c r="A43" s="277"/>
      <c r="B43" s="382" t="s">
        <v>898</v>
      </c>
      <c r="C43" s="376" t="s">
        <v>716</v>
      </c>
      <c r="D43" s="376" t="s">
        <v>897</v>
      </c>
      <c r="E43" s="424">
        <v>2.2446054718821271</v>
      </c>
      <c r="F43" s="424">
        <v>1.122075984367042</v>
      </c>
      <c r="G43" s="424">
        <v>1.1601717595718637</v>
      </c>
      <c r="H43" s="424">
        <v>1.1478433355667972</v>
      </c>
      <c r="I43" s="293"/>
      <c r="J43" s="293"/>
      <c r="K43" s="293"/>
      <c r="L43" s="293"/>
      <c r="M43" s="274"/>
      <c r="N43" s="274"/>
      <c r="O43" s="274"/>
      <c r="P43" s="275"/>
    </row>
    <row r="44" spans="1:16" ht="33.950000000000003" customHeight="1">
      <c r="A44" s="277"/>
      <c r="B44" s="382" t="s">
        <v>899</v>
      </c>
      <c r="C44" s="372" t="s">
        <v>900</v>
      </c>
      <c r="D44" s="376" t="s">
        <v>897</v>
      </c>
      <c r="E44" s="424">
        <f>(E28*1000)/E107</f>
        <v>1272.5777288976681</v>
      </c>
      <c r="F44" s="424">
        <f>(F28*1000)/F107</f>
        <v>1090.0805911756545</v>
      </c>
      <c r="G44" s="424">
        <f>(G28*1000)/G107</f>
        <v>1056.9644636775906</v>
      </c>
      <c r="H44" s="424">
        <f>(H28*1000)/H107</f>
        <v>1008.5145461070466</v>
      </c>
      <c r="I44" s="293"/>
      <c r="J44" s="293"/>
      <c r="K44" s="455"/>
      <c r="L44" s="293"/>
      <c r="M44" s="274"/>
      <c r="N44" s="274"/>
      <c r="O44" s="274"/>
      <c r="P44" s="275"/>
    </row>
    <row r="45" spans="1:16" ht="33.950000000000003" customHeight="1">
      <c r="A45" s="277"/>
      <c r="B45" s="382" t="s">
        <v>901</v>
      </c>
      <c r="C45" s="372" t="s">
        <v>900</v>
      </c>
      <c r="D45" s="376" t="s">
        <v>897</v>
      </c>
      <c r="E45" s="424">
        <f>(E31*1000)/E112</f>
        <v>1074.9913680250429</v>
      </c>
      <c r="F45" s="424">
        <f>(F31*1000)/F112</f>
        <v>898.78493049147744</v>
      </c>
      <c r="G45" s="424">
        <f>(G31*1000)/G112</f>
        <v>901.60966169020946</v>
      </c>
      <c r="H45" s="424">
        <f>(H31*1000)/H112</f>
        <v>815.45553092193597</v>
      </c>
      <c r="I45" s="293"/>
      <c r="J45" s="293"/>
      <c r="K45" s="456"/>
      <c r="L45" s="293"/>
      <c r="M45" s="274"/>
      <c r="N45" s="274"/>
      <c r="O45" s="274"/>
      <c r="P45" s="275"/>
    </row>
    <row r="46" spans="1:16" ht="26.1" customHeight="1">
      <c r="A46" s="277"/>
      <c r="B46" s="382"/>
      <c r="C46" s="372"/>
      <c r="D46" s="376"/>
      <c r="E46" s="377"/>
      <c r="F46" s="377"/>
      <c r="G46" s="377"/>
      <c r="H46" s="377"/>
      <c r="I46" s="274"/>
      <c r="J46" s="274"/>
      <c r="K46" s="274"/>
      <c r="L46" s="274"/>
      <c r="M46" s="274"/>
      <c r="N46" s="274"/>
      <c r="O46" s="274"/>
      <c r="P46" s="275"/>
    </row>
    <row r="47" spans="1:16" ht="30" customHeight="1">
      <c r="A47" s="277"/>
      <c r="B47" s="420" t="s">
        <v>902</v>
      </c>
      <c r="C47" s="425"/>
      <c r="D47" s="426"/>
      <c r="E47" s="426"/>
      <c r="F47" s="427"/>
      <c r="G47" s="427"/>
      <c r="H47" s="427"/>
      <c r="I47" s="274"/>
      <c r="J47" s="274"/>
      <c r="K47" s="274"/>
      <c r="L47" s="274"/>
      <c r="M47" s="274"/>
      <c r="N47" s="274"/>
      <c r="O47" s="274"/>
      <c r="P47" s="275"/>
    </row>
    <row r="48" spans="1:16" ht="26.1" customHeight="1">
      <c r="A48" s="277"/>
      <c r="B48" s="428" t="s">
        <v>903</v>
      </c>
      <c r="C48" s="409"/>
      <c r="D48" s="354"/>
      <c r="E48" s="354"/>
      <c r="F48" s="410"/>
      <c r="G48" s="410"/>
      <c r="H48" s="410"/>
      <c r="I48" s="274"/>
      <c r="J48" s="274"/>
      <c r="K48" s="274"/>
      <c r="L48" s="274"/>
      <c r="M48" s="274"/>
      <c r="N48" s="274"/>
      <c r="O48" s="274"/>
      <c r="P48" s="275"/>
    </row>
    <row r="49" spans="1:16" ht="26.1" customHeight="1">
      <c r="A49" s="277"/>
      <c r="B49" s="382" t="s">
        <v>904</v>
      </c>
      <c r="C49" s="372" t="s">
        <v>847</v>
      </c>
      <c r="D49" s="376"/>
      <c r="E49" s="424">
        <v>228676.04532963113</v>
      </c>
      <c r="F49" s="424">
        <v>241944.51602893532</v>
      </c>
      <c r="G49" s="424">
        <v>233074.20159486498</v>
      </c>
      <c r="H49" s="424">
        <v>249346.327338</v>
      </c>
      <c r="I49" s="274"/>
      <c r="J49" s="274"/>
      <c r="K49" s="274"/>
      <c r="L49" s="274"/>
      <c r="M49" s="274"/>
      <c r="N49" s="274"/>
      <c r="O49" s="274"/>
      <c r="P49" s="275"/>
    </row>
    <row r="50" spans="1:16" ht="26.1" customHeight="1">
      <c r="A50" s="277"/>
      <c r="B50" s="382" t="s">
        <v>905</v>
      </c>
      <c r="C50" s="372" t="s">
        <v>847</v>
      </c>
      <c r="D50" s="376"/>
      <c r="E50" s="424">
        <v>177429.68545631468</v>
      </c>
      <c r="F50" s="424">
        <v>176868.30402221618</v>
      </c>
      <c r="G50" s="424">
        <v>157061.52300000002</v>
      </c>
      <c r="H50" s="424">
        <v>166662.492</v>
      </c>
      <c r="I50" s="274"/>
      <c r="J50" s="274"/>
      <c r="K50" s="274"/>
      <c r="L50" s="274"/>
      <c r="M50" s="274"/>
      <c r="N50" s="274"/>
      <c r="O50" s="274"/>
      <c r="P50" s="275"/>
    </row>
    <row r="51" spans="1:16" ht="33.950000000000003" customHeight="1">
      <c r="A51" s="277"/>
      <c r="B51" s="382" t="s">
        <v>906</v>
      </c>
      <c r="C51" s="372" t="s">
        <v>900</v>
      </c>
      <c r="D51" s="376" t="s">
        <v>12</v>
      </c>
      <c r="E51" s="424">
        <f>E49/E107</f>
        <v>19.757040302158966</v>
      </c>
      <c r="F51" s="424">
        <f>F49/F107</f>
        <v>18.221342479000381</v>
      </c>
      <c r="G51" s="424">
        <f>G49/G107</f>
        <v>19.943030854356547</v>
      </c>
      <c r="H51" s="424">
        <f>H49/H107</f>
        <v>19.202643614786293</v>
      </c>
      <c r="I51" s="274"/>
      <c r="J51" s="274"/>
      <c r="K51" s="274"/>
      <c r="L51" s="274"/>
      <c r="M51" s="274"/>
      <c r="N51" s="274"/>
      <c r="O51" s="274"/>
      <c r="P51" s="275"/>
    </row>
    <row r="52" spans="1:16" ht="33.950000000000003" customHeight="1">
      <c r="A52" s="277"/>
      <c r="B52" s="382" t="s">
        <v>907</v>
      </c>
      <c r="C52" s="372" t="s">
        <v>900</v>
      </c>
      <c r="D52" s="376" t="s">
        <v>12</v>
      </c>
      <c r="E52" s="424">
        <f>E50/E112</f>
        <v>15.329482549458659</v>
      </c>
      <c r="F52" s="424">
        <f>F50/F112</f>
        <v>13.320318204208993</v>
      </c>
      <c r="G52" s="424">
        <f>G50/G112</f>
        <v>14.550243153271886</v>
      </c>
      <c r="H52" s="424">
        <f>H50/H112</f>
        <v>13.222223570922807</v>
      </c>
      <c r="I52" s="274"/>
      <c r="J52" s="274"/>
      <c r="K52" s="274"/>
      <c r="L52" s="274"/>
      <c r="M52" s="274"/>
      <c r="N52" s="274"/>
      <c r="O52" s="274"/>
      <c r="P52" s="275"/>
    </row>
    <row r="53" spans="1:16" ht="26.1" customHeight="1">
      <c r="A53" s="277"/>
      <c r="B53" s="353" t="s">
        <v>908</v>
      </c>
      <c r="C53" s="409" t="s">
        <v>900</v>
      </c>
      <c r="D53" s="354" t="s">
        <v>12</v>
      </c>
      <c r="E53" s="410">
        <v>0.11903105541121412</v>
      </c>
      <c r="F53" s="410">
        <v>0.11389807451246681</v>
      </c>
      <c r="G53" s="410">
        <v>0.13203110568361859</v>
      </c>
      <c r="H53" s="410">
        <v>0.11114879539220411</v>
      </c>
      <c r="I53" s="274"/>
      <c r="J53" s="274"/>
      <c r="K53" s="274"/>
      <c r="L53" s="274"/>
      <c r="M53" s="274"/>
      <c r="N53" s="274"/>
      <c r="O53" s="274"/>
      <c r="P53" s="275"/>
    </row>
    <row r="54" spans="1:16" ht="26.1" customHeight="1">
      <c r="A54" s="277"/>
      <c r="B54" s="353" t="s">
        <v>909</v>
      </c>
      <c r="C54" s="409" t="s">
        <v>900</v>
      </c>
      <c r="D54" s="354" t="s">
        <v>12</v>
      </c>
      <c r="E54" s="410">
        <v>1.4112872122703815</v>
      </c>
      <c r="F54" s="410">
        <v>1.1830773377061445</v>
      </c>
      <c r="G54" s="410">
        <v>1.3012271333371501</v>
      </c>
      <c r="H54" s="410">
        <v>1.1267996723450928</v>
      </c>
      <c r="I54" s="274"/>
      <c r="J54" s="274"/>
      <c r="K54" s="274"/>
      <c r="L54" s="274"/>
      <c r="M54" s="274"/>
      <c r="N54" s="274"/>
      <c r="O54" s="274"/>
      <c r="P54" s="275"/>
    </row>
    <row r="55" spans="1:16" ht="26.1" customHeight="1">
      <c r="A55" s="277"/>
      <c r="B55" s="353" t="s">
        <v>910</v>
      </c>
      <c r="C55" s="409" t="s">
        <v>900</v>
      </c>
      <c r="D55" s="354" t="s">
        <v>12</v>
      </c>
      <c r="E55" s="410">
        <v>0.48775901444891606</v>
      </c>
      <c r="F55" s="410">
        <v>0.40452077413902476</v>
      </c>
      <c r="G55" s="410">
        <v>0.34684567757470386</v>
      </c>
      <c r="H55" s="410">
        <v>0.31321587737931611</v>
      </c>
      <c r="I55" s="274"/>
      <c r="J55" s="274"/>
      <c r="K55" s="274"/>
      <c r="L55" s="274"/>
      <c r="M55" s="274"/>
      <c r="N55" s="274"/>
      <c r="O55" s="274"/>
      <c r="P55" s="275"/>
    </row>
    <row r="56" spans="1:16" ht="26.1" customHeight="1">
      <c r="A56" s="277"/>
      <c r="B56" s="353" t="s">
        <v>911</v>
      </c>
      <c r="C56" s="409" t="s">
        <v>900</v>
      </c>
      <c r="D56" s="354" t="s">
        <v>12</v>
      </c>
      <c r="E56" s="410">
        <v>1.3784907450400736</v>
      </c>
      <c r="F56" s="410">
        <v>1.103483183447783</v>
      </c>
      <c r="G56" s="410">
        <v>1.0611958431138442</v>
      </c>
      <c r="H56" s="410">
        <v>0.90545410550408678</v>
      </c>
      <c r="I56" s="274"/>
      <c r="J56" s="274"/>
      <c r="K56" s="274"/>
      <c r="L56" s="274"/>
      <c r="M56" s="274"/>
      <c r="N56" s="274"/>
      <c r="O56" s="274"/>
      <c r="P56" s="275"/>
    </row>
    <row r="57" spans="1:16" ht="33.950000000000003" customHeight="1">
      <c r="A57" s="429"/>
      <c r="B57" s="382" t="s">
        <v>912</v>
      </c>
      <c r="C57" s="376" t="s">
        <v>716</v>
      </c>
      <c r="D57" s="376" t="s">
        <v>12</v>
      </c>
      <c r="E57" s="430">
        <f>E49/E108/1000</f>
        <v>3.5758568464367646E-2</v>
      </c>
      <c r="F57" s="430">
        <f>F49/F108/1000</f>
        <v>2.0384574608554664E-2</v>
      </c>
      <c r="G57" s="430">
        <f>G49/G108/1000</f>
        <v>2.283777433354222E-2</v>
      </c>
      <c r="H57" s="430">
        <f>H49/H108/1000</f>
        <v>2.7822371478079148E-2</v>
      </c>
      <c r="I57" s="274"/>
      <c r="J57" s="274"/>
      <c r="K57" s="274"/>
      <c r="L57" s="274"/>
      <c r="M57" s="274"/>
      <c r="N57" s="274"/>
      <c r="O57" s="274"/>
      <c r="P57" s="275"/>
    </row>
    <row r="58" spans="1:16" ht="33.950000000000003" customHeight="1">
      <c r="A58" s="429"/>
      <c r="B58" s="382" t="s">
        <v>913</v>
      </c>
      <c r="C58" s="376" t="s">
        <v>716</v>
      </c>
      <c r="D58" s="376" t="s">
        <v>12</v>
      </c>
      <c r="E58" s="430">
        <f>E50/E113/1000</f>
        <v>2.7745064183942871E-2</v>
      </c>
      <c r="F58" s="430">
        <f>F50/F113/1000</f>
        <v>1.4901702251429453E-2</v>
      </c>
      <c r="G58" s="430">
        <f>G50/G113/1000</f>
        <v>1.5389672448567888E-2</v>
      </c>
      <c r="H58" s="430">
        <f>H50/H113/1000</f>
        <v>1.8596406906771116E-2</v>
      </c>
      <c r="I58" s="274"/>
      <c r="J58" s="274"/>
      <c r="K58" s="274"/>
      <c r="L58" s="274"/>
      <c r="M58" s="274"/>
      <c r="N58" s="274"/>
      <c r="O58" s="274"/>
      <c r="P58" s="275"/>
    </row>
    <row r="59" spans="1:16" ht="26.1" customHeight="1">
      <c r="A59" s="277"/>
      <c r="B59" s="428" t="s">
        <v>914</v>
      </c>
      <c r="C59" s="431"/>
      <c r="D59" s="354"/>
      <c r="E59" s="354"/>
      <c r="F59" s="410"/>
      <c r="G59" s="410"/>
      <c r="H59" s="410"/>
      <c r="I59" s="274"/>
      <c r="J59" s="274"/>
      <c r="K59" s="274"/>
      <c r="L59" s="274"/>
      <c r="M59" s="274"/>
      <c r="N59" s="274"/>
      <c r="O59" s="274"/>
      <c r="P59" s="275"/>
    </row>
    <row r="60" spans="1:16" ht="26.1" customHeight="1">
      <c r="A60" s="277"/>
      <c r="B60" s="353" t="s">
        <v>915</v>
      </c>
      <c r="C60" s="409" t="s">
        <v>847</v>
      </c>
      <c r="D60" s="354"/>
      <c r="E60" s="410">
        <v>25019.014681000001</v>
      </c>
      <c r="F60" s="410">
        <v>19527.715807</v>
      </c>
      <c r="G60" s="410">
        <v>19018.892</v>
      </c>
      <c r="H60" s="410">
        <v>18186.446400000001</v>
      </c>
      <c r="I60" s="274"/>
      <c r="J60" s="274"/>
      <c r="K60" s="274"/>
      <c r="L60" s="274"/>
      <c r="M60" s="274"/>
      <c r="N60" s="274"/>
      <c r="O60" s="274"/>
      <c r="P60" s="275"/>
    </row>
    <row r="61" spans="1:16" ht="26.1" customHeight="1">
      <c r="A61" s="277"/>
      <c r="B61" s="353" t="s">
        <v>916</v>
      </c>
      <c r="C61" s="409" t="s">
        <v>847</v>
      </c>
      <c r="D61" s="354"/>
      <c r="E61" s="410">
        <v>23755.905599999998</v>
      </c>
      <c r="F61" s="410">
        <v>18046.673999999999</v>
      </c>
      <c r="G61" s="410">
        <v>17550.871999999999</v>
      </c>
      <c r="H61" s="410">
        <v>16634.080000000002</v>
      </c>
      <c r="I61" s="274"/>
      <c r="J61" s="274"/>
      <c r="K61" s="274"/>
      <c r="L61" s="274"/>
      <c r="M61" s="274"/>
      <c r="N61" s="274"/>
      <c r="O61" s="274"/>
      <c r="P61" s="275"/>
    </row>
    <row r="62" spans="1:16" ht="33.950000000000003" customHeight="1">
      <c r="A62" s="277"/>
      <c r="B62" s="353" t="s">
        <v>917</v>
      </c>
      <c r="C62" s="409" t="s">
        <v>900</v>
      </c>
      <c r="D62" s="354" t="s">
        <v>12</v>
      </c>
      <c r="E62" s="410">
        <f>E60/E107</f>
        <v>2.161580504246956</v>
      </c>
      <c r="F62" s="410">
        <f>F60/F107</f>
        <v>1.4706727120418879</v>
      </c>
      <c r="G62" s="410">
        <f>G60/G107</f>
        <v>1.6273544964490458</v>
      </c>
      <c r="H62" s="410">
        <f>H60/H107</f>
        <v>1.4005734616865615</v>
      </c>
      <c r="I62" s="274"/>
      <c r="J62" s="274"/>
      <c r="K62" s="274"/>
      <c r="L62" s="274"/>
      <c r="M62" s="274"/>
      <c r="N62" s="274"/>
      <c r="O62" s="274"/>
      <c r="P62" s="275"/>
    </row>
    <row r="63" spans="1:16" ht="33.950000000000003" customHeight="1">
      <c r="A63" s="277"/>
      <c r="B63" s="353" t="s">
        <v>918</v>
      </c>
      <c r="C63" s="409" t="s">
        <v>900</v>
      </c>
      <c r="D63" s="354" t="s">
        <v>12</v>
      </c>
      <c r="E63" s="410">
        <f>E61/E112</f>
        <v>2.0524510281648962</v>
      </c>
      <c r="F63" s="410">
        <f>F61/F112</f>
        <v>1.3591323868714793</v>
      </c>
      <c r="G63" s="410">
        <f>G61/G112</f>
        <v>1.6259198960648764</v>
      </c>
      <c r="H63" s="410">
        <f>H61/H112</f>
        <v>1.3196702030389398</v>
      </c>
      <c r="I63" s="274"/>
      <c r="J63" s="274"/>
      <c r="K63" s="274"/>
      <c r="L63" s="274"/>
      <c r="M63" s="274"/>
      <c r="N63" s="274"/>
      <c r="O63" s="274"/>
      <c r="P63" s="275"/>
    </row>
    <row r="64" spans="1:16" ht="33.950000000000003" customHeight="1">
      <c r="A64" s="429"/>
      <c r="B64" s="353" t="s">
        <v>919</v>
      </c>
      <c r="C64" s="354" t="s">
        <v>716</v>
      </c>
      <c r="D64" s="354" t="s">
        <v>12</v>
      </c>
      <c r="E64" s="432">
        <f>E60/E108/1000</f>
        <v>3.9122775107114935E-3</v>
      </c>
      <c r="F64" s="432">
        <f>F60/F108/1000</f>
        <v>1.6452705204313761E-3</v>
      </c>
      <c r="G64" s="432">
        <f>G60/G108/1000</f>
        <v>1.8635660257457721E-3</v>
      </c>
      <c r="H64" s="432">
        <f>H60/H108/1000</f>
        <v>2.0292661737146152E-3</v>
      </c>
      <c r="I64" s="274"/>
      <c r="J64" s="274"/>
      <c r="K64" s="274"/>
      <c r="L64" s="274"/>
      <c r="M64" s="274"/>
      <c r="N64" s="274"/>
      <c r="O64" s="274"/>
      <c r="P64" s="275"/>
    </row>
    <row r="65" spans="1:18" ht="33.950000000000003" customHeight="1">
      <c r="A65" s="429"/>
      <c r="B65" s="353" t="s">
        <v>920</v>
      </c>
      <c r="C65" s="354" t="s">
        <v>716</v>
      </c>
      <c r="D65" s="354" t="s">
        <v>12</v>
      </c>
      <c r="E65" s="432">
        <f>(E61/E113/1000)</f>
        <v>3.714762408131352E-3</v>
      </c>
      <c r="F65" s="432">
        <f>(F61/F113/1000)</f>
        <v>1.5204881624399696E-3</v>
      </c>
      <c r="G65" s="432">
        <f>(G61/G113/1000)</f>
        <v>1.7197220942951226E-3</v>
      </c>
      <c r="H65" s="432">
        <f>(H61/H113/1000)</f>
        <v>1.8560512115694471E-3</v>
      </c>
      <c r="I65" s="274"/>
      <c r="J65" s="274"/>
      <c r="K65" s="274"/>
      <c r="L65" s="274"/>
      <c r="M65" s="274"/>
      <c r="N65" s="274"/>
      <c r="O65" s="274"/>
      <c r="P65" s="275"/>
    </row>
    <row r="66" spans="1:18" ht="26.1" customHeight="1">
      <c r="A66" s="429"/>
      <c r="B66" s="353"/>
      <c r="C66" s="354"/>
      <c r="D66" s="354"/>
      <c r="E66" s="432"/>
      <c r="F66" s="432"/>
      <c r="G66" s="432"/>
      <c r="H66" s="432"/>
      <c r="I66" s="274"/>
      <c r="J66" s="274"/>
      <c r="K66" s="274"/>
      <c r="L66" s="274"/>
      <c r="M66" s="274"/>
      <c r="N66" s="274"/>
      <c r="O66" s="274"/>
      <c r="P66" s="275"/>
    </row>
    <row r="67" spans="1:18" ht="26.1" customHeight="1">
      <c r="A67" s="277"/>
      <c r="B67" s="406" t="s">
        <v>921</v>
      </c>
      <c r="C67" s="433"/>
      <c r="D67" s="434"/>
      <c r="E67" s="434"/>
      <c r="F67" s="435"/>
      <c r="G67" s="435"/>
      <c r="H67" s="435"/>
      <c r="I67" s="274"/>
      <c r="J67" s="274"/>
      <c r="K67" s="274"/>
      <c r="L67" s="274"/>
      <c r="M67" s="274"/>
      <c r="N67" s="274"/>
      <c r="O67" s="274"/>
      <c r="P67" s="275"/>
    </row>
    <row r="68" spans="1:18" s="312" customFormat="1" ht="26.1" customHeight="1">
      <c r="A68" s="307"/>
      <c r="B68" s="324" t="s">
        <v>922</v>
      </c>
      <c r="C68" s="319" t="s">
        <v>923</v>
      </c>
      <c r="D68" s="298"/>
      <c r="E68" s="299">
        <v>41361967</v>
      </c>
      <c r="F68" s="299">
        <v>45950576</v>
      </c>
      <c r="G68" s="299">
        <v>43984089</v>
      </c>
      <c r="H68" s="299">
        <v>48440406</v>
      </c>
      <c r="I68" s="310"/>
      <c r="J68" s="310"/>
      <c r="K68" s="310"/>
      <c r="L68" s="310"/>
      <c r="M68" s="310"/>
      <c r="N68" s="310"/>
      <c r="O68" s="310"/>
      <c r="P68" s="311"/>
    </row>
    <row r="69" spans="1:18" s="312" customFormat="1" ht="33.950000000000003" customHeight="1">
      <c r="A69" s="307"/>
      <c r="B69" s="324" t="s">
        <v>924</v>
      </c>
      <c r="C69" s="319" t="s">
        <v>923</v>
      </c>
      <c r="D69" s="298"/>
      <c r="E69" s="299">
        <v>37965582</v>
      </c>
      <c r="F69" s="299">
        <v>38918650</v>
      </c>
      <c r="G69" s="299">
        <f>G68+G65</f>
        <v>43984089.001719721</v>
      </c>
      <c r="H69" s="299">
        <v>42800842</v>
      </c>
      <c r="I69" s="310"/>
      <c r="J69" s="310"/>
      <c r="K69" s="310"/>
      <c r="L69" s="310"/>
      <c r="M69" s="310"/>
      <c r="N69" s="310"/>
      <c r="O69" s="310"/>
      <c r="P69" s="311"/>
    </row>
    <row r="70" spans="1:18" ht="33.950000000000003" customHeight="1">
      <c r="A70" s="277"/>
      <c r="B70" s="297" t="s">
        <v>925</v>
      </c>
      <c r="C70" s="319" t="s">
        <v>926</v>
      </c>
      <c r="D70" s="298" t="s">
        <v>22</v>
      </c>
      <c r="E70" s="299">
        <v>2.1800000000000002</v>
      </c>
      <c r="F70" s="436">
        <v>1.95</v>
      </c>
      <c r="G70" s="299">
        <v>2.19</v>
      </c>
      <c r="H70" s="299">
        <v>2.04</v>
      </c>
      <c r="L70" s="274"/>
      <c r="M70" s="274"/>
      <c r="N70" s="274"/>
      <c r="O70" s="274"/>
      <c r="P70" s="274"/>
      <c r="Q70" s="274"/>
      <c r="R70" s="359"/>
    </row>
    <row r="71" spans="1:18" ht="33.950000000000003" customHeight="1">
      <c r="A71" s="277"/>
      <c r="B71" s="297" t="s">
        <v>927</v>
      </c>
      <c r="C71" s="298" t="s">
        <v>928</v>
      </c>
      <c r="D71" s="298" t="s">
        <v>12</v>
      </c>
      <c r="E71" s="395">
        <v>4.7766763096168882E-3</v>
      </c>
      <c r="F71" s="395">
        <v>2.5806513606875052E-3</v>
      </c>
      <c r="G71" s="395">
        <v>2.8722153271604298E-3</v>
      </c>
      <c r="H71" s="395">
        <v>3.4791580698201444E-3</v>
      </c>
      <c r="L71" s="274"/>
      <c r="M71" s="274"/>
      <c r="N71" s="274"/>
      <c r="O71" s="274"/>
      <c r="P71" s="274"/>
      <c r="Q71" s="274"/>
      <c r="R71" s="359"/>
    </row>
    <row r="72" spans="1:18" ht="33.950000000000003" customHeight="1">
      <c r="A72" s="277"/>
      <c r="B72" s="297" t="s">
        <v>929</v>
      </c>
      <c r="C72" s="298" t="s">
        <v>928</v>
      </c>
      <c r="D72" s="298" t="s">
        <v>12</v>
      </c>
      <c r="E72" s="395">
        <v>1.6911840500390932E-3</v>
      </c>
      <c r="F72" s="395">
        <v>1.2908269441401971E-3</v>
      </c>
      <c r="G72" s="395">
        <v>1.4375653863416156E-3</v>
      </c>
      <c r="H72" s="395">
        <v>1.9258823724390623E-3</v>
      </c>
      <c r="L72" s="274"/>
      <c r="M72" s="274"/>
      <c r="N72" s="274"/>
      <c r="O72" s="274"/>
      <c r="P72" s="274"/>
      <c r="Q72" s="274"/>
      <c r="R72" s="359"/>
    </row>
    <row r="73" spans="1:18" ht="33.950000000000003" customHeight="1">
      <c r="A73" s="277"/>
      <c r="B73" s="297" t="s">
        <v>930</v>
      </c>
      <c r="C73" s="298" t="s">
        <v>928</v>
      </c>
      <c r="D73" s="298" t="s">
        <v>12</v>
      </c>
      <c r="E73" s="395">
        <v>4.8342985342271693E-3</v>
      </c>
      <c r="F73" s="395">
        <v>2.5333793085545388E-3</v>
      </c>
      <c r="G73" s="395">
        <v>2.975949276747793E-3</v>
      </c>
      <c r="H73" s="395">
        <v>3.0081580171374606E-3</v>
      </c>
      <c r="L73" s="274"/>
      <c r="M73" s="274"/>
      <c r="N73" s="274"/>
      <c r="O73" s="274"/>
      <c r="P73" s="274"/>
      <c r="Q73" s="274"/>
      <c r="R73" s="359"/>
    </row>
    <row r="74" spans="1:18" ht="33.950000000000003" customHeight="1">
      <c r="A74" s="277"/>
      <c r="B74" s="297" t="s">
        <v>931</v>
      </c>
      <c r="C74" s="298" t="s">
        <v>928</v>
      </c>
      <c r="D74" s="298" t="s">
        <v>12</v>
      </c>
      <c r="E74" s="395">
        <v>2.0146880409052611E-3</v>
      </c>
      <c r="F74" s="395">
        <v>1.1258433839972009E-3</v>
      </c>
      <c r="G74" s="395">
        <v>1.3839903754192134E-3</v>
      </c>
      <c r="H74" s="395">
        <v>1.7715490189509418E-3</v>
      </c>
      <c r="L74" s="274"/>
      <c r="M74" s="274"/>
      <c r="N74" s="274"/>
      <c r="O74" s="274"/>
      <c r="P74" s="274"/>
      <c r="Q74" s="274"/>
      <c r="R74" s="359"/>
    </row>
    <row r="75" spans="1:18" ht="26.1" customHeight="1">
      <c r="A75" s="277"/>
      <c r="B75" s="297"/>
      <c r="C75" s="298"/>
      <c r="D75" s="298"/>
      <c r="E75" s="395"/>
      <c r="F75" s="395"/>
      <c r="G75" s="395"/>
      <c r="H75" s="395"/>
      <c r="L75" s="274"/>
      <c r="M75" s="274"/>
      <c r="N75" s="274"/>
      <c r="O75" s="274"/>
      <c r="P75" s="274"/>
      <c r="Q75" s="274"/>
      <c r="R75" s="274"/>
    </row>
    <row r="76" spans="1:18" ht="30" customHeight="1">
      <c r="A76" s="277"/>
      <c r="B76" s="406" t="s">
        <v>932</v>
      </c>
      <c r="C76" s="434"/>
      <c r="D76" s="437"/>
      <c r="E76" s="434"/>
      <c r="F76" s="435"/>
      <c r="G76" s="435"/>
      <c r="H76" s="435"/>
      <c r="I76" s="274"/>
      <c r="J76" s="274"/>
      <c r="K76" s="274"/>
      <c r="L76" s="274"/>
      <c r="M76" s="274"/>
      <c r="N76" s="274"/>
      <c r="O76" s="274"/>
      <c r="P76" s="275"/>
    </row>
    <row r="77" spans="1:18" ht="26.1" customHeight="1">
      <c r="A77" s="277"/>
      <c r="B77" s="353" t="s">
        <v>933</v>
      </c>
      <c r="C77" s="354" t="s">
        <v>10</v>
      </c>
      <c r="D77" s="376"/>
      <c r="E77" s="414">
        <v>0.77458563535911595</v>
      </c>
      <c r="F77" s="414">
        <v>1.0016299918500406</v>
      </c>
      <c r="G77" s="414">
        <v>1.8989208108502262</v>
      </c>
      <c r="H77" s="414">
        <v>0.30376860765437891</v>
      </c>
      <c r="I77" s="274"/>
      <c r="J77" s="274"/>
      <c r="K77" s="274"/>
      <c r="L77" s="274"/>
      <c r="M77" s="274"/>
      <c r="N77" s="274"/>
      <c r="O77" s="274"/>
      <c r="P77" s="275"/>
    </row>
    <row r="78" spans="1:18" ht="26.1" customHeight="1">
      <c r="A78" s="277"/>
      <c r="B78" s="353" t="s">
        <v>934</v>
      </c>
      <c r="C78" s="354" t="s">
        <v>10</v>
      </c>
      <c r="D78" s="376"/>
      <c r="E78" s="414">
        <v>0.77458563535911595</v>
      </c>
      <c r="F78" s="414">
        <v>1.0016299918500406</v>
      </c>
      <c r="G78" s="414">
        <v>0.36437217442030045</v>
      </c>
      <c r="H78" s="414">
        <v>0.27974876731627141</v>
      </c>
      <c r="I78" s="274"/>
      <c r="J78" s="274"/>
      <c r="K78" s="274"/>
      <c r="L78" s="274"/>
      <c r="M78" s="274"/>
      <c r="N78" s="274"/>
      <c r="O78" s="274"/>
      <c r="P78" s="275"/>
    </row>
    <row r="79" spans="1:18" ht="26.1" customHeight="1">
      <c r="A79" s="277"/>
      <c r="B79" s="253" t="s">
        <v>935</v>
      </c>
      <c r="C79" s="328" t="s">
        <v>745</v>
      </c>
      <c r="D79" s="298"/>
      <c r="E79" s="341" t="s">
        <v>11</v>
      </c>
      <c r="F79" s="341" t="s">
        <v>11</v>
      </c>
      <c r="G79" s="343">
        <v>30.464199999999998</v>
      </c>
      <c r="H79" s="343">
        <v>26.624400999999999</v>
      </c>
      <c r="I79" s="274"/>
      <c r="J79" s="274"/>
      <c r="K79" s="274"/>
      <c r="L79" s="274"/>
      <c r="M79" s="274"/>
      <c r="N79" s="274"/>
      <c r="O79" s="274"/>
      <c r="P79" s="275"/>
    </row>
    <row r="80" spans="1:18" ht="26.1" customHeight="1">
      <c r="A80" s="277"/>
      <c r="B80" s="253" t="s">
        <v>936</v>
      </c>
      <c r="C80" s="328" t="s">
        <v>745</v>
      </c>
      <c r="D80" s="292"/>
      <c r="E80" s="343">
        <v>5</v>
      </c>
      <c r="F80" s="343">
        <v>8.1</v>
      </c>
      <c r="G80" s="343">
        <v>7.56</v>
      </c>
      <c r="H80" s="343">
        <v>7</v>
      </c>
      <c r="I80" s="274"/>
      <c r="J80" s="274"/>
      <c r="K80" s="274"/>
      <c r="L80" s="274"/>
      <c r="M80" s="274"/>
      <c r="N80" s="274"/>
      <c r="O80" s="274"/>
      <c r="P80" s="275"/>
    </row>
    <row r="81" spans="1:16" ht="26.1" customHeight="1">
      <c r="A81" s="277"/>
      <c r="B81" s="253" t="s">
        <v>653</v>
      </c>
      <c r="C81" s="328" t="s">
        <v>745</v>
      </c>
      <c r="D81" s="298" t="s">
        <v>23</v>
      </c>
      <c r="E81" s="343">
        <v>0</v>
      </c>
      <c r="F81" s="343">
        <v>0</v>
      </c>
      <c r="G81" s="343">
        <v>0</v>
      </c>
      <c r="H81" s="343">
        <v>0</v>
      </c>
      <c r="I81" s="274"/>
      <c r="J81" s="274"/>
      <c r="K81" s="274"/>
      <c r="L81" s="274"/>
      <c r="M81" s="274"/>
      <c r="N81" s="274"/>
      <c r="O81" s="274"/>
      <c r="P81" s="275"/>
    </row>
    <row r="82" spans="1:16" ht="33.950000000000003" customHeight="1">
      <c r="A82" s="277"/>
      <c r="B82" s="253" t="s">
        <v>937</v>
      </c>
      <c r="C82" s="319" t="s">
        <v>938</v>
      </c>
      <c r="D82" s="298" t="s">
        <v>23</v>
      </c>
      <c r="E82" s="343">
        <f>E81/E112</f>
        <v>0</v>
      </c>
      <c r="F82" s="343">
        <f>F81/F112</f>
        <v>0</v>
      </c>
      <c r="G82" s="343">
        <f>G81/G112</f>
        <v>0</v>
      </c>
      <c r="H82" s="343">
        <f>H81/H112</f>
        <v>0</v>
      </c>
      <c r="I82" s="274"/>
      <c r="J82" s="274"/>
      <c r="K82" s="274"/>
      <c r="L82" s="274"/>
      <c r="M82" s="274"/>
      <c r="N82" s="274"/>
      <c r="O82" s="274"/>
      <c r="P82" s="275"/>
    </row>
    <row r="83" spans="1:16" ht="26.1" customHeight="1">
      <c r="A83" s="429"/>
      <c r="B83" s="253" t="s">
        <v>939</v>
      </c>
      <c r="C83" s="298" t="s">
        <v>940</v>
      </c>
      <c r="D83" s="298" t="s">
        <v>23</v>
      </c>
      <c r="E83" s="343">
        <f>E81/E113/1000000</f>
        <v>0</v>
      </c>
      <c r="F83" s="343">
        <f>F81/F113</f>
        <v>0</v>
      </c>
      <c r="G83" s="343">
        <f>G81/G113</f>
        <v>0</v>
      </c>
      <c r="H83" s="343">
        <f>H81/H113</f>
        <v>0</v>
      </c>
      <c r="I83" s="274"/>
      <c r="J83" s="274"/>
      <c r="K83" s="274"/>
      <c r="L83" s="274"/>
      <c r="M83" s="274"/>
      <c r="N83" s="274"/>
      <c r="O83" s="274"/>
      <c r="P83" s="275"/>
    </row>
    <row r="84" spans="1:16" ht="26.1" customHeight="1">
      <c r="A84" s="277"/>
      <c r="B84" s="253" t="s">
        <v>941</v>
      </c>
      <c r="C84" s="319" t="s">
        <v>15</v>
      </c>
      <c r="D84" s="292"/>
      <c r="E84" s="303">
        <v>8714</v>
      </c>
      <c r="F84" s="303">
        <v>9884</v>
      </c>
      <c r="G84" s="303">
        <v>8440</v>
      </c>
      <c r="H84" s="303">
        <v>7093</v>
      </c>
      <c r="L84" s="274"/>
      <c r="M84" s="274"/>
      <c r="N84" s="274"/>
      <c r="O84" s="274"/>
      <c r="P84" s="275"/>
    </row>
    <row r="85" spans="1:16" ht="26.1" customHeight="1">
      <c r="A85" s="277"/>
      <c r="B85" s="253" t="s">
        <v>942</v>
      </c>
      <c r="C85" s="319" t="s">
        <v>15</v>
      </c>
      <c r="D85" s="292"/>
      <c r="E85" s="303">
        <v>8714</v>
      </c>
      <c r="F85" s="303">
        <v>9384</v>
      </c>
      <c r="G85" s="303">
        <v>7795</v>
      </c>
      <c r="H85" s="303">
        <v>6893</v>
      </c>
      <c r="I85" s="303"/>
      <c r="J85" s="303"/>
      <c r="K85" s="303"/>
      <c r="L85" s="274"/>
      <c r="M85" s="274"/>
      <c r="N85" s="274"/>
      <c r="O85" s="274"/>
      <c r="P85" s="275"/>
    </row>
    <row r="86" spans="1:16" ht="26.1" customHeight="1">
      <c r="A86" s="277"/>
      <c r="B86" s="324" t="s">
        <v>943</v>
      </c>
      <c r="C86" s="319" t="s">
        <v>15</v>
      </c>
      <c r="D86" s="292"/>
      <c r="E86" s="303">
        <v>206000</v>
      </c>
      <c r="F86" s="303">
        <v>200000</v>
      </c>
      <c r="G86" s="303">
        <v>80000</v>
      </c>
      <c r="H86" s="303">
        <v>188458</v>
      </c>
      <c r="I86" s="274"/>
      <c r="J86" s="274"/>
      <c r="K86" s="274"/>
      <c r="L86" s="274"/>
      <c r="M86" s="274"/>
      <c r="N86" s="274"/>
      <c r="O86" s="274"/>
      <c r="P86" s="275"/>
    </row>
    <row r="87" spans="1:16" ht="26.1" customHeight="1">
      <c r="A87" s="277"/>
      <c r="B87" s="324"/>
      <c r="C87" s="319"/>
      <c r="D87" s="292"/>
      <c r="E87" s="303"/>
      <c r="F87" s="303"/>
      <c r="G87" s="303"/>
      <c r="H87" s="303"/>
      <c r="I87" s="274"/>
      <c r="J87" s="274"/>
      <c r="K87" s="274"/>
      <c r="L87" s="274"/>
      <c r="M87" s="274"/>
      <c r="N87" s="274"/>
      <c r="O87" s="274"/>
      <c r="P87" s="275"/>
    </row>
    <row r="88" spans="1:16" ht="30" customHeight="1">
      <c r="A88" s="277"/>
      <c r="B88" s="406" t="s">
        <v>944</v>
      </c>
      <c r="C88" s="433"/>
      <c r="D88" s="434"/>
      <c r="E88" s="434"/>
      <c r="F88" s="438"/>
      <c r="G88" s="438"/>
      <c r="H88" s="438"/>
      <c r="I88" s="274"/>
      <c r="J88" s="274"/>
      <c r="K88" s="274"/>
      <c r="L88" s="274"/>
      <c r="M88" s="274"/>
      <c r="N88" s="274"/>
      <c r="O88" s="274"/>
      <c r="P88" s="275"/>
    </row>
    <row r="89" spans="1:16" s="431" customFormat="1" ht="26.1" customHeight="1">
      <c r="A89" s="429"/>
      <c r="B89" s="353" t="s">
        <v>945</v>
      </c>
      <c r="C89" s="354" t="s">
        <v>10</v>
      </c>
      <c r="D89" s="354" t="s">
        <v>19</v>
      </c>
      <c r="E89" s="410">
        <v>123.14503168176796</v>
      </c>
      <c r="F89" s="410">
        <v>246.59342898125507</v>
      </c>
      <c r="G89" s="410">
        <v>379.64532594429051</v>
      </c>
      <c r="H89" s="410">
        <v>252.2161775651561</v>
      </c>
      <c r="I89" s="355"/>
      <c r="J89" s="355"/>
      <c r="K89" s="355"/>
      <c r="L89" s="355"/>
      <c r="M89" s="355"/>
      <c r="N89" s="355"/>
      <c r="O89" s="355"/>
      <c r="P89" s="439"/>
    </row>
    <row r="90" spans="1:16" s="431" customFormat="1" ht="26.1" customHeight="1">
      <c r="A90" s="429"/>
      <c r="B90" s="353" t="s">
        <v>946</v>
      </c>
      <c r="C90" s="354" t="s">
        <v>10</v>
      </c>
      <c r="D90" s="354" t="s">
        <v>19</v>
      </c>
      <c r="E90" s="414">
        <f>7155.797/E101</f>
        <v>98.836975138121531</v>
      </c>
      <c r="F90" s="414">
        <f>17247.88/F101</f>
        <v>234.28253192067373</v>
      </c>
      <c r="G90" s="414">
        <f>23279.6/G101</f>
        <v>339.50123960915852</v>
      </c>
      <c r="H90" s="414">
        <f>19047.788/H101</f>
        <v>223.61807936135241</v>
      </c>
      <c r="I90" s="355"/>
      <c r="J90" s="355"/>
      <c r="K90" s="355"/>
      <c r="L90" s="355"/>
      <c r="M90" s="355"/>
      <c r="N90" s="355"/>
      <c r="O90" s="355"/>
      <c r="P90" s="439"/>
    </row>
    <row r="91" spans="1:16" ht="33.950000000000003" customHeight="1">
      <c r="A91" s="277"/>
      <c r="B91" s="297" t="s">
        <v>947</v>
      </c>
      <c r="C91" s="298" t="s">
        <v>15</v>
      </c>
      <c r="D91" s="298"/>
      <c r="E91" s="303">
        <v>9</v>
      </c>
      <c r="F91" s="303">
        <v>15</v>
      </c>
      <c r="G91" s="303">
        <v>27</v>
      </c>
      <c r="H91" s="303">
        <v>8</v>
      </c>
      <c r="I91" s="274"/>
      <c r="J91" s="274"/>
      <c r="K91" s="274"/>
      <c r="L91" s="274"/>
      <c r="M91" s="274"/>
      <c r="N91" s="274"/>
      <c r="O91" s="274"/>
      <c r="P91" s="275"/>
    </row>
    <row r="92" spans="1:16" ht="33.950000000000003" customHeight="1">
      <c r="A92" s="277"/>
      <c r="B92" s="297" t="s">
        <v>948</v>
      </c>
      <c r="C92" s="298" t="s">
        <v>15</v>
      </c>
      <c r="D92" s="298"/>
      <c r="E92" s="298" t="s">
        <v>656</v>
      </c>
      <c r="F92" s="303">
        <v>7</v>
      </c>
      <c r="G92" s="303">
        <v>8</v>
      </c>
      <c r="H92" s="303">
        <v>1</v>
      </c>
      <c r="I92" s="274"/>
      <c r="J92" s="274"/>
      <c r="K92" s="274"/>
      <c r="L92" s="274"/>
      <c r="M92" s="274"/>
      <c r="N92" s="274"/>
      <c r="O92" s="274"/>
      <c r="P92" s="275"/>
    </row>
    <row r="93" spans="1:16" ht="33.950000000000003" customHeight="1">
      <c r="A93" s="277"/>
      <c r="B93" s="265" t="s">
        <v>949</v>
      </c>
      <c r="C93" s="354" t="s">
        <v>10</v>
      </c>
      <c r="D93" s="354"/>
      <c r="E93" s="410">
        <v>4.2154696132596689E-2</v>
      </c>
      <c r="F93" s="410">
        <v>2.098614506927465E-2</v>
      </c>
      <c r="G93" s="410">
        <v>2.1248359340819603E-2</v>
      </c>
      <c r="H93" s="410">
        <v>8.0652735383892928E-3</v>
      </c>
      <c r="I93" s="274"/>
      <c r="J93" s="274"/>
      <c r="K93" s="274"/>
      <c r="L93" s="274"/>
      <c r="M93" s="274"/>
      <c r="N93" s="274"/>
      <c r="O93" s="274"/>
      <c r="P93" s="275"/>
    </row>
    <row r="94" spans="1:16" ht="33.950000000000003" customHeight="1">
      <c r="A94" s="277"/>
      <c r="B94" s="265" t="s">
        <v>950</v>
      </c>
      <c r="C94" s="354" t="s">
        <v>10</v>
      </c>
      <c r="D94" s="354"/>
      <c r="E94" s="410">
        <v>0</v>
      </c>
      <c r="F94" s="299">
        <v>0</v>
      </c>
      <c r="G94" s="410">
        <v>8.2397549948957267E-3</v>
      </c>
      <c r="H94" s="411">
        <v>1.2913829537450105E-3</v>
      </c>
      <c r="I94" s="274"/>
      <c r="J94" s="274"/>
      <c r="K94" s="274"/>
      <c r="L94" s="274"/>
      <c r="M94" s="274"/>
      <c r="N94" s="274"/>
      <c r="O94" s="274"/>
      <c r="P94" s="275"/>
    </row>
    <row r="95" spans="1:16" ht="26.1" customHeight="1">
      <c r="A95" s="277"/>
      <c r="B95" s="440" t="s">
        <v>951</v>
      </c>
      <c r="C95" s="354" t="s">
        <v>10</v>
      </c>
      <c r="D95" s="354"/>
      <c r="E95" s="410">
        <v>1.6178075190607735</v>
      </c>
      <c r="F95" s="410">
        <v>1.0954958543873947</v>
      </c>
      <c r="G95" s="410">
        <v>0.92379279568324346</v>
      </c>
      <c r="H95" s="410">
        <v>0.58980981451044845</v>
      </c>
      <c r="I95" s="274"/>
      <c r="J95" s="274"/>
      <c r="K95" s="274"/>
      <c r="L95" s="274"/>
      <c r="M95" s="274"/>
      <c r="N95" s="274"/>
      <c r="O95" s="274"/>
      <c r="P95" s="275"/>
    </row>
    <row r="96" spans="1:16" ht="26.1" customHeight="1">
      <c r="A96" s="277"/>
      <c r="B96" s="440" t="s">
        <v>952</v>
      </c>
      <c r="C96" s="354" t="s">
        <v>10</v>
      </c>
      <c r="D96" s="354"/>
      <c r="E96" s="410">
        <v>0.41422651933701654</v>
      </c>
      <c r="F96" s="410">
        <v>0.86294485194240689</v>
      </c>
      <c r="G96" s="410">
        <v>0.88308298089543535</v>
      </c>
      <c r="H96" s="299">
        <v>0.55635125616341863</v>
      </c>
      <c r="I96" s="274"/>
      <c r="J96" s="274"/>
      <c r="K96" s="274"/>
      <c r="L96" s="274"/>
      <c r="M96" s="274"/>
      <c r="N96" s="274"/>
      <c r="O96" s="274"/>
      <c r="P96" s="275"/>
    </row>
    <row r="97" spans="1:16" ht="51" customHeight="1">
      <c r="A97" s="277"/>
      <c r="B97" s="440" t="s">
        <v>953</v>
      </c>
      <c r="C97" s="354" t="s">
        <v>10</v>
      </c>
      <c r="D97" s="354"/>
      <c r="E97" s="410">
        <f>E93+E95</f>
        <v>1.6599622151933702</v>
      </c>
      <c r="F97" s="410">
        <f t="shared" ref="F97:H97" si="0">F93+F95</f>
        <v>1.1164819994566693</v>
      </c>
      <c r="G97" s="410">
        <f t="shared" si="0"/>
        <v>0.94504115502406305</v>
      </c>
      <c r="H97" s="410">
        <f t="shared" si="0"/>
        <v>0.59787508804883771</v>
      </c>
      <c r="I97" s="274"/>
      <c r="J97" s="274"/>
      <c r="K97" s="274"/>
      <c r="L97" s="274"/>
      <c r="M97" s="274"/>
      <c r="N97" s="274"/>
      <c r="O97" s="274"/>
      <c r="P97" s="275"/>
    </row>
    <row r="98" spans="1:16" ht="51" customHeight="1">
      <c r="A98" s="277"/>
      <c r="B98" s="440" t="s">
        <v>954</v>
      </c>
      <c r="C98" s="354" t="s">
        <v>10</v>
      </c>
      <c r="D98" s="354"/>
      <c r="E98" s="410">
        <f>E94+E96</f>
        <v>0.41422651933701654</v>
      </c>
      <c r="F98" s="410">
        <f>F94+F96</f>
        <v>0.86294485194240689</v>
      </c>
      <c r="G98" s="410">
        <f>G94+G96</f>
        <v>0.89132273589033106</v>
      </c>
      <c r="H98" s="299">
        <f>H94+H96</f>
        <v>0.55764263911716361</v>
      </c>
      <c r="I98" s="274"/>
      <c r="J98" s="274"/>
      <c r="K98" s="274"/>
      <c r="L98" s="274"/>
      <c r="M98" s="274"/>
      <c r="N98" s="274"/>
      <c r="O98" s="274"/>
      <c r="P98" s="275"/>
    </row>
    <row r="99" spans="1:16" ht="26.1" customHeight="1">
      <c r="A99" s="277"/>
      <c r="B99" s="297"/>
      <c r="C99" s="298"/>
      <c r="D99" s="298"/>
      <c r="E99" s="299"/>
      <c r="F99" s="299"/>
      <c r="G99" s="299"/>
      <c r="H99" s="299"/>
      <c r="I99" s="274"/>
      <c r="J99" s="274"/>
      <c r="K99" s="274"/>
      <c r="L99" s="274"/>
      <c r="M99" s="274"/>
      <c r="N99" s="274"/>
      <c r="O99" s="274"/>
      <c r="P99" s="275"/>
    </row>
    <row r="100" spans="1:16" ht="30" customHeight="1">
      <c r="A100" s="277"/>
      <c r="B100" s="286" t="s">
        <v>24</v>
      </c>
      <c r="C100" s="281"/>
      <c r="D100" s="298"/>
      <c r="E100" s="299"/>
      <c r="F100" s="299"/>
      <c r="G100" s="299"/>
      <c r="H100" s="299"/>
      <c r="I100" s="274"/>
      <c r="J100" s="274"/>
      <c r="K100" s="274"/>
      <c r="L100" s="274"/>
      <c r="M100" s="274"/>
      <c r="N100" s="274"/>
      <c r="O100" s="274"/>
      <c r="P100" s="275"/>
    </row>
    <row r="101" spans="1:16" ht="26.1" customHeight="1">
      <c r="A101" s="277"/>
      <c r="B101" s="345" t="s">
        <v>25</v>
      </c>
      <c r="C101" s="346" t="s">
        <v>26</v>
      </c>
      <c r="D101" s="346"/>
      <c r="E101" s="347">
        <v>72.400000000000006</v>
      </c>
      <c r="F101" s="347">
        <v>73.62</v>
      </c>
      <c r="G101" s="65">
        <v>68.569999999999993</v>
      </c>
      <c r="H101" s="348">
        <v>85.18</v>
      </c>
      <c r="I101" s="274"/>
      <c r="J101" s="274"/>
      <c r="K101" s="274"/>
      <c r="L101" s="274"/>
      <c r="M101" s="274"/>
      <c r="N101" s="274"/>
      <c r="O101" s="274"/>
      <c r="P101" s="275"/>
    </row>
    <row r="102" spans="1:16" ht="26.1" customHeight="1">
      <c r="A102" s="277"/>
      <c r="B102" s="297"/>
      <c r="C102" s="319"/>
      <c r="D102" s="387"/>
      <c r="E102" s="387"/>
      <c r="F102" s="389"/>
      <c r="I102" s="274"/>
      <c r="J102" s="274"/>
      <c r="K102" s="274"/>
      <c r="L102" s="274"/>
      <c r="M102" s="274"/>
      <c r="N102" s="274"/>
      <c r="O102" s="274"/>
      <c r="P102" s="275"/>
    </row>
    <row r="103" spans="1:16" ht="30" customHeight="1">
      <c r="A103" s="277"/>
      <c r="B103" s="390" t="s">
        <v>27</v>
      </c>
      <c r="C103" s="391"/>
      <c r="D103" s="390"/>
      <c r="E103" s="391"/>
      <c r="F103" s="391"/>
      <c r="G103" s="391"/>
      <c r="H103" s="391"/>
      <c r="I103" s="274"/>
      <c r="J103" s="279"/>
      <c r="K103" s="274"/>
      <c r="L103" s="274"/>
      <c r="M103" s="274"/>
      <c r="N103" s="274"/>
      <c r="O103" s="274"/>
      <c r="P103" s="275"/>
    </row>
    <row r="104" spans="1:16" ht="285.95" customHeight="1">
      <c r="A104" s="277"/>
      <c r="B104" s="490" t="s">
        <v>987</v>
      </c>
      <c r="C104" s="490"/>
      <c r="D104" s="490"/>
      <c r="E104" s="490"/>
      <c r="F104" s="490"/>
      <c r="G104" s="490"/>
      <c r="H104" s="490"/>
      <c r="I104" s="274"/>
      <c r="J104" s="279"/>
      <c r="K104" s="274"/>
      <c r="L104" s="274"/>
      <c r="M104" s="274"/>
      <c r="N104" s="274"/>
      <c r="O104" s="274"/>
      <c r="P104" s="275"/>
    </row>
    <row r="105" spans="1:16" ht="26.1" customHeight="1">
      <c r="A105" s="277"/>
      <c r="B105" s="259"/>
      <c r="C105" s="259"/>
      <c r="D105" s="259"/>
      <c r="E105" s="259"/>
      <c r="F105" s="259"/>
      <c r="G105" s="259"/>
      <c r="H105" s="259"/>
      <c r="I105" s="392"/>
      <c r="J105" s="274"/>
      <c r="K105" s="274"/>
      <c r="L105" s="274"/>
      <c r="M105" s="274"/>
      <c r="N105" s="274"/>
      <c r="O105" s="274"/>
      <c r="P105" s="275"/>
    </row>
    <row r="106" spans="1:16" ht="30" customHeight="1">
      <c r="A106" s="277"/>
      <c r="B106" s="315" t="s">
        <v>756</v>
      </c>
      <c r="C106" s="274"/>
      <c r="D106" s="278"/>
      <c r="E106" s="278"/>
      <c r="F106" s="274"/>
      <c r="G106" s="299"/>
      <c r="H106" s="274"/>
      <c r="I106" s="274"/>
      <c r="J106" s="274"/>
      <c r="K106" s="274"/>
      <c r="L106" s="274"/>
      <c r="M106" s="274"/>
      <c r="N106" s="274"/>
      <c r="O106" s="274"/>
      <c r="P106" s="275"/>
    </row>
    <row r="107" spans="1:16" ht="26.1" customHeight="1">
      <c r="A107" s="277"/>
      <c r="B107" s="324" t="s">
        <v>763</v>
      </c>
      <c r="C107" s="298" t="s">
        <v>703</v>
      </c>
      <c r="D107" s="278"/>
      <c r="E107" s="299">
        <v>11574.407999999999</v>
      </c>
      <c r="F107" s="299">
        <v>13278.084000000001</v>
      </c>
      <c r="G107" s="299">
        <v>11687</v>
      </c>
      <c r="H107" s="299">
        <v>12985</v>
      </c>
      <c r="I107" s="274"/>
      <c r="J107" s="274"/>
      <c r="K107" s="274"/>
      <c r="L107" s="274"/>
      <c r="M107" s="274"/>
      <c r="N107" s="274"/>
      <c r="O107" s="274"/>
      <c r="P107" s="275"/>
    </row>
    <row r="108" spans="1:16" ht="26.1" customHeight="1">
      <c r="A108" s="277"/>
      <c r="B108" s="324" t="s">
        <v>761</v>
      </c>
      <c r="C108" s="298" t="s">
        <v>10</v>
      </c>
      <c r="D108" s="278"/>
      <c r="E108" s="299">
        <v>6395</v>
      </c>
      <c r="F108" s="299">
        <v>11869</v>
      </c>
      <c r="G108" s="299">
        <v>10205.644306264338</v>
      </c>
      <c r="H108" s="299">
        <v>8962.0803005400321</v>
      </c>
      <c r="I108" s="274"/>
      <c r="J108" s="274"/>
      <c r="K108" s="274"/>
      <c r="L108" s="274"/>
      <c r="M108" s="274"/>
      <c r="N108" s="274"/>
      <c r="O108" s="274"/>
      <c r="P108" s="275"/>
    </row>
    <row r="109" spans="1:16" ht="33.950000000000003" customHeight="1">
      <c r="A109" s="277"/>
      <c r="B109" s="353" t="s">
        <v>760</v>
      </c>
      <c r="C109" s="354" t="s">
        <v>703</v>
      </c>
      <c r="D109" s="441"/>
      <c r="E109" s="410">
        <v>15169.8438202</v>
      </c>
      <c r="F109" s="410">
        <v>14993.864741400001</v>
      </c>
      <c r="G109" s="410">
        <v>12779.3032821</v>
      </c>
      <c r="H109" s="410">
        <v>13495.4485977</v>
      </c>
      <c r="I109" s="274"/>
      <c r="J109" s="274"/>
      <c r="K109" s="274"/>
      <c r="L109" s="274"/>
      <c r="M109" s="274"/>
      <c r="N109" s="274"/>
      <c r="O109" s="274"/>
      <c r="P109" s="275"/>
    </row>
    <row r="110" spans="1:16" ht="26.1" customHeight="1">
      <c r="A110" s="277"/>
      <c r="B110" s="324"/>
      <c r="C110" s="298"/>
      <c r="D110" s="278"/>
      <c r="E110" s="274"/>
      <c r="F110" s="299"/>
      <c r="G110" s="299"/>
      <c r="H110" s="274"/>
      <c r="I110" s="274"/>
      <c r="J110" s="274"/>
      <c r="K110" s="274"/>
      <c r="L110" s="274"/>
      <c r="M110" s="274"/>
      <c r="N110" s="274"/>
      <c r="O110" s="274"/>
    </row>
    <row r="111" spans="1:16" ht="30" customHeight="1">
      <c r="A111" s="274"/>
      <c r="B111" s="315" t="s">
        <v>762</v>
      </c>
      <c r="C111" s="274"/>
      <c r="D111" s="278"/>
      <c r="E111" s="278"/>
      <c r="F111" s="274"/>
      <c r="G111" s="299"/>
      <c r="H111" s="274"/>
      <c r="I111" s="274"/>
      <c r="J111" s="274"/>
      <c r="K111" s="274"/>
      <c r="L111" s="274"/>
      <c r="M111" s="274"/>
      <c r="N111" s="274"/>
      <c r="O111" s="274"/>
    </row>
    <row r="112" spans="1:16" ht="26.1" customHeight="1">
      <c r="A112" s="275"/>
      <c r="B112" s="324" t="s">
        <v>763</v>
      </c>
      <c r="C112" s="298" t="s">
        <v>703</v>
      </c>
      <c r="D112" s="278"/>
      <c r="E112" s="299">
        <f>11574408/1000</f>
        <v>11574.407999999999</v>
      </c>
      <c r="F112" s="299">
        <v>13278.084000000001</v>
      </c>
      <c r="G112" s="299">
        <v>10794.425999999999</v>
      </c>
      <c r="H112" s="299">
        <f>12604725/1000</f>
        <v>12604.725</v>
      </c>
    </row>
    <row r="113" spans="1:8" ht="26.1" customHeight="1">
      <c r="A113" s="275"/>
      <c r="B113" s="324" t="s">
        <v>761</v>
      </c>
      <c r="C113" s="298" t="s">
        <v>10</v>
      </c>
      <c r="D113" s="278"/>
      <c r="E113" s="299">
        <v>6395</v>
      </c>
      <c r="F113" s="299">
        <v>11869</v>
      </c>
      <c r="G113" s="299">
        <v>10205.644306264338</v>
      </c>
      <c r="H113" s="299">
        <v>8962.0803005400321</v>
      </c>
    </row>
    <row r="114" spans="1:8" ht="33.950000000000003" customHeight="1">
      <c r="B114" s="265" t="s">
        <v>760</v>
      </c>
      <c r="C114" s="409" t="s">
        <v>703</v>
      </c>
      <c r="D114" s="413"/>
      <c r="E114" s="410">
        <v>12825.503314</v>
      </c>
      <c r="F114" s="410">
        <v>12347.124727</v>
      </c>
      <c r="G114" s="410">
        <v>10152.162673999999</v>
      </c>
      <c r="H114" s="410">
        <v>10698.004740999999</v>
      </c>
    </row>
    <row r="117" spans="1:8" ht="15.4" customHeight="1">
      <c r="F117" s="362"/>
      <c r="G117" s="362"/>
      <c r="H117" s="362"/>
    </row>
  </sheetData>
  <mergeCells count="1">
    <mergeCell ref="B104:H104"/>
  </mergeCells>
  <pageMargins left="0.7" right="0.7" top="0.75" bottom="0.75" header="0.3" footer="0.3"/>
  <pageSetup orientation="portrait" r:id="rId1"/>
  <headerFooter>
    <oddFooter>&amp;C&amp;"Helvetica Neue,Regular"&amp;12&amp;K000000&amp;P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1E2A-9B11-404C-921F-11B59C887FC1}">
  <sheetPr>
    <tabColor rgb="FF0070C0"/>
  </sheetPr>
  <dimension ref="A1:S108"/>
  <sheetViews>
    <sheetView showGridLines="0" zoomScale="55" zoomScaleNormal="55" workbookViewId="0">
      <pane ySplit="4" topLeftCell="A83" activePane="bottomLeft" state="frozen"/>
      <selection pane="bottomLeft" activeCell="N4" sqref="N4"/>
    </sheetView>
  </sheetViews>
  <sheetFormatPr defaultColWidth="8.85546875" defaultRowHeight="15.4" customHeight="1"/>
  <cols>
    <col min="1" max="2" width="8.5703125" style="157" customWidth="1"/>
    <col min="3" max="3" width="80.5703125" style="157" customWidth="1"/>
    <col min="4" max="9" width="23.5703125" style="157" customWidth="1"/>
    <col min="10" max="10" width="14" customWidth="1"/>
    <col min="11" max="18" width="8.85546875" style="157" customWidth="1"/>
    <col min="19" max="16384" width="8.85546875" style="157"/>
  </cols>
  <sheetData>
    <row r="1" spans="1:19" ht="20.100000000000001" customHeight="1">
      <c r="A1" s="1"/>
      <c r="B1" s="493"/>
      <c r="C1" s="493"/>
      <c r="D1" s="493"/>
      <c r="E1" s="493"/>
      <c r="F1" s="493"/>
      <c r="G1" s="493"/>
      <c r="H1" s="493"/>
      <c r="I1" s="493"/>
      <c r="K1" s="2"/>
      <c r="L1" s="2"/>
      <c r="M1" s="2"/>
      <c r="N1" s="155"/>
      <c r="O1" s="155"/>
      <c r="P1" s="155"/>
      <c r="Q1" s="158"/>
      <c r="R1" s="158"/>
    </row>
    <row r="2" spans="1:19" ht="20.100000000000001" customHeight="1">
      <c r="A2" s="3"/>
      <c r="B2" s="20"/>
      <c r="C2" s="20"/>
      <c r="D2" s="20"/>
      <c r="E2" s="4"/>
      <c r="F2" s="4"/>
      <c r="G2" s="21"/>
      <c r="H2" s="20"/>
      <c r="I2" s="153"/>
      <c r="K2" s="158"/>
      <c r="L2" s="158"/>
      <c r="M2" s="158"/>
      <c r="N2" s="158"/>
      <c r="O2" s="158"/>
      <c r="P2" s="158"/>
      <c r="Q2" s="158"/>
      <c r="R2" s="158"/>
      <c r="S2" s="158"/>
    </row>
    <row r="3" spans="1:19" ht="20.100000000000001" customHeight="1">
      <c r="A3" s="3"/>
      <c r="B3" s="6"/>
      <c r="C3" s="7"/>
      <c r="D3" s="7"/>
      <c r="E3" s="8"/>
      <c r="F3" s="8"/>
      <c r="G3" s="24"/>
      <c r="H3" s="23"/>
      <c r="I3" s="7"/>
      <c r="K3" s="158"/>
      <c r="L3" s="158"/>
      <c r="M3" s="158"/>
      <c r="N3" s="158"/>
      <c r="O3" s="158"/>
      <c r="P3" s="158"/>
      <c r="Q3" s="158"/>
      <c r="R3" s="158"/>
      <c r="S3" s="158"/>
    </row>
    <row r="4" spans="1:19" ht="30" customHeight="1">
      <c r="A4" s="3"/>
      <c r="B4" s="9" t="s">
        <v>0</v>
      </c>
      <c r="C4" s="10" t="s">
        <v>34</v>
      </c>
      <c r="D4" s="10" t="s">
        <v>1</v>
      </c>
      <c r="E4" s="10" t="s">
        <v>2</v>
      </c>
      <c r="F4" s="10" t="s">
        <v>3</v>
      </c>
      <c r="G4" s="11" t="s">
        <v>4</v>
      </c>
      <c r="H4" s="11" t="s">
        <v>5</v>
      </c>
      <c r="I4" s="10" t="s">
        <v>6</v>
      </c>
      <c r="K4" s="158"/>
      <c r="L4" s="158"/>
      <c r="M4" s="158"/>
      <c r="N4" s="158"/>
      <c r="O4" s="158"/>
      <c r="P4" s="158"/>
      <c r="Q4" s="158"/>
      <c r="R4" s="158"/>
      <c r="S4" s="158"/>
    </row>
    <row r="5" spans="1:19" ht="30" customHeight="1">
      <c r="A5" s="3"/>
      <c r="B5" s="494" t="s">
        <v>35</v>
      </c>
      <c r="C5" s="495"/>
      <c r="D5" s="495"/>
      <c r="E5" s="495"/>
      <c r="F5" s="495"/>
      <c r="G5" s="495"/>
      <c r="H5" s="495"/>
      <c r="I5" s="495"/>
      <c r="K5" s="158"/>
      <c r="L5" s="158"/>
      <c r="M5" s="158"/>
      <c r="N5" s="158"/>
      <c r="O5" s="158"/>
      <c r="P5" s="158"/>
      <c r="Q5" s="158"/>
      <c r="R5" s="158"/>
      <c r="S5" s="158"/>
    </row>
    <row r="6" spans="1:19" ht="30" customHeight="1">
      <c r="A6" s="3"/>
      <c r="B6" s="496" t="s">
        <v>36</v>
      </c>
      <c r="C6" s="497"/>
      <c r="D6" s="497"/>
      <c r="E6" s="497"/>
      <c r="F6" s="497"/>
      <c r="G6" s="497"/>
      <c r="H6" s="497"/>
      <c r="I6" s="497"/>
      <c r="K6" s="158"/>
      <c r="L6" s="158"/>
      <c r="M6" s="158"/>
      <c r="N6" s="158"/>
      <c r="O6" s="158"/>
      <c r="P6" s="158"/>
      <c r="Q6" s="158"/>
      <c r="R6" s="158"/>
      <c r="S6" s="158"/>
    </row>
    <row r="7" spans="1:19" ht="26.1" customHeight="1">
      <c r="A7" s="3"/>
      <c r="B7" s="12">
        <v>1</v>
      </c>
      <c r="C7" s="13" t="s">
        <v>37</v>
      </c>
      <c r="D7" s="17"/>
      <c r="E7" s="16" t="s">
        <v>38</v>
      </c>
      <c r="F7" s="17"/>
      <c r="G7" s="16" t="s">
        <v>39</v>
      </c>
      <c r="H7" s="15"/>
      <c r="I7" s="17"/>
      <c r="K7" s="158"/>
      <c r="L7" s="158"/>
      <c r="M7" s="158"/>
      <c r="N7" s="158"/>
      <c r="O7" s="158"/>
      <c r="P7" s="158"/>
      <c r="Q7" s="158"/>
      <c r="R7" s="158"/>
      <c r="S7" s="158"/>
    </row>
    <row r="8" spans="1:19" ht="26.1" customHeight="1">
      <c r="A8" s="3"/>
      <c r="B8" s="12">
        <v>2</v>
      </c>
      <c r="C8" s="13" t="s">
        <v>40</v>
      </c>
      <c r="D8" s="14"/>
      <c r="E8" s="15"/>
      <c r="F8" s="17"/>
      <c r="G8" s="15"/>
      <c r="H8" s="16" t="s">
        <v>42</v>
      </c>
      <c r="I8" s="14" t="s">
        <v>7</v>
      </c>
      <c r="K8" s="158"/>
      <c r="L8" s="158"/>
      <c r="M8" s="158"/>
      <c r="N8" s="158"/>
      <c r="O8" s="158"/>
      <c r="P8" s="158"/>
      <c r="Q8" s="158"/>
      <c r="R8" s="158"/>
      <c r="S8" s="158"/>
    </row>
    <row r="9" spans="1:19" ht="26.1" customHeight="1">
      <c r="A9" s="3"/>
      <c r="B9" s="12">
        <v>3</v>
      </c>
      <c r="C9" s="13" t="s">
        <v>43</v>
      </c>
      <c r="D9" s="14" t="s">
        <v>41</v>
      </c>
      <c r="E9" s="15"/>
      <c r="F9" s="17"/>
      <c r="G9" s="15"/>
      <c r="H9" s="15"/>
      <c r="I9" s="17" t="s">
        <v>7</v>
      </c>
      <c r="K9" s="158"/>
      <c r="L9" s="158"/>
      <c r="M9" s="158"/>
      <c r="N9" s="158"/>
      <c r="O9" s="158"/>
      <c r="P9" s="158"/>
      <c r="Q9" s="158"/>
      <c r="R9" s="158"/>
      <c r="S9" s="158"/>
    </row>
    <row r="10" spans="1:19" ht="26.1" customHeight="1">
      <c r="A10" s="3"/>
      <c r="B10" s="12">
        <v>4</v>
      </c>
      <c r="C10" s="13" t="s">
        <v>44</v>
      </c>
      <c r="D10" s="17"/>
      <c r="E10" s="15"/>
      <c r="F10" s="17"/>
      <c r="G10" s="15"/>
      <c r="H10" s="15"/>
      <c r="I10" s="17" t="s">
        <v>7</v>
      </c>
      <c r="K10" s="158"/>
      <c r="L10" s="158"/>
      <c r="M10" s="158"/>
      <c r="N10" s="158"/>
      <c r="O10" s="158"/>
      <c r="P10" s="158"/>
      <c r="Q10" s="158"/>
      <c r="R10" s="158"/>
      <c r="S10" s="158"/>
    </row>
    <row r="11" spans="1:19" ht="26.1" customHeight="1">
      <c r="A11" s="3"/>
      <c r="B11" s="12">
        <v>5</v>
      </c>
      <c r="C11" s="13" t="s">
        <v>45</v>
      </c>
      <c r="D11" s="14" t="s">
        <v>41</v>
      </c>
      <c r="E11" s="16" t="s">
        <v>38</v>
      </c>
      <c r="F11" s="17"/>
      <c r="G11" s="15"/>
      <c r="H11" s="15"/>
      <c r="I11" s="17" t="s">
        <v>7</v>
      </c>
      <c r="K11" s="5"/>
      <c r="L11" s="5"/>
      <c r="M11" s="5"/>
      <c r="N11" s="5"/>
      <c r="O11" s="5"/>
      <c r="P11" s="5"/>
      <c r="Q11" s="158"/>
      <c r="R11" s="158"/>
    </row>
    <row r="12" spans="1:19" ht="26.1" customHeight="1">
      <c r="A12" s="3"/>
      <c r="B12" s="12">
        <v>6</v>
      </c>
      <c r="C12" s="13" t="s">
        <v>46</v>
      </c>
      <c r="D12" s="14" t="s">
        <v>41</v>
      </c>
      <c r="E12" s="16" t="s">
        <v>38</v>
      </c>
      <c r="F12" s="17"/>
      <c r="G12" s="15"/>
      <c r="H12" s="15"/>
      <c r="I12" s="17" t="s">
        <v>7</v>
      </c>
      <c r="K12" s="5"/>
      <c r="L12" s="5"/>
      <c r="M12" s="5"/>
      <c r="N12" s="5"/>
      <c r="O12" s="5"/>
      <c r="P12" s="5"/>
      <c r="Q12" s="158"/>
      <c r="R12" s="158"/>
    </row>
    <row r="13" spans="1:19" ht="26.1" customHeight="1">
      <c r="A13" s="3"/>
      <c r="B13" s="12">
        <v>7</v>
      </c>
      <c r="C13" s="13" t="s">
        <v>47</v>
      </c>
      <c r="D13" s="17"/>
      <c r="E13" s="15"/>
      <c r="F13" s="17"/>
      <c r="G13" s="15"/>
      <c r="H13" s="15"/>
      <c r="I13" s="17"/>
      <c r="K13" s="5"/>
      <c r="L13" s="5"/>
      <c r="M13" s="5"/>
      <c r="N13" s="5"/>
      <c r="O13" s="5"/>
      <c r="P13" s="5"/>
      <c r="Q13" s="158"/>
      <c r="R13" s="158"/>
    </row>
    <row r="14" spans="1:19" ht="26.1" customHeight="1">
      <c r="A14" s="3"/>
      <c r="B14" s="12">
        <v>8</v>
      </c>
      <c r="C14" s="13" t="s">
        <v>48</v>
      </c>
      <c r="D14" s="14" t="s">
        <v>41</v>
      </c>
      <c r="E14" s="15"/>
      <c r="F14" s="17"/>
      <c r="G14" s="15"/>
      <c r="H14" s="15"/>
      <c r="I14" s="17"/>
      <c r="K14" s="5"/>
      <c r="L14" s="5"/>
      <c r="M14" s="5"/>
      <c r="N14" s="5"/>
      <c r="O14" s="5"/>
      <c r="P14" s="5"/>
      <c r="Q14" s="158"/>
      <c r="R14" s="158"/>
    </row>
    <row r="15" spans="1:19" ht="26.1" customHeight="1">
      <c r="A15" s="3"/>
      <c r="B15" s="12">
        <v>9</v>
      </c>
      <c r="C15" s="13" t="s">
        <v>49</v>
      </c>
      <c r="D15" s="14" t="s">
        <v>41</v>
      </c>
      <c r="E15" s="15"/>
      <c r="F15" s="17"/>
      <c r="G15" s="15"/>
      <c r="I15" s="17"/>
      <c r="K15" s="5"/>
      <c r="L15" s="5"/>
      <c r="M15" s="5"/>
      <c r="N15" s="5"/>
      <c r="O15" s="5"/>
      <c r="P15" s="5"/>
      <c r="Q15" s="158"/>
      <c r="R15" s="158"/>
    </row>
    <row r="16" spans="1:19" ht="26.1" customHeight="1">
      <c r="A16" s="3"/>
      <c r="B16" s="12">
        <v>10</v>
      </c>
      <c r="C16" s="13" t="s">
        <v>50</v>
      </c>
      <c r="D16" s="14"/>
      <c r="E16" s="15"/>
      <c r="F16" s="17"/>
      <c r="G16" s="16"/>
      <c r="H16" s="16"/>
      <c r="I16" s="17"/>
      <c r="K16" s="5"/>
      <c r="L16" s="5"/>
      <c r="M16" s="5"/>
      <c r="N16" s="5"/>
      <c r="O16" s="5"/>
      <c r="P16" s="5"/>
      <c r="Q16" s="158"/>
      <c r="R16" s="158"/>
    </row>
    <row r="17" spans="1:18" ht="26.1" customHeight="1">
      <c r="A17" s="40"/>
      <c r="B17" s="12">
        <v>11</v>
      </c>
      <c r="C17" s="13" t="s">
        <v>52</v>
      </c>
      <c r="D17" s="17"/>
      <c r="E17" s="15"/>
      <c r="F17" s="17"/>
      <c r="G17" s="15"/>
      <c r="H17" s="15"/>
      <c r="I17" s="17"/>
      <c r="K17" s="5"/>
      <c r="L17" s="5"/>
      <c r="M17" s="5"/>
      <c r="N17" s="5"/>
      <c r="O17" s="5"/>
      <c r="P17" s="5"/>
      <c r="Q17" s="158"/>
      <c r="R17" s="158"/>
    </row>
    <row r="18" spans="1:18" ht="33.950000000000003" customHeight="1">
      <c r="A18" s="3"/>
      <c r="B18" s="12">
        <v>12</v>
      </c>
      <c r="C18" s="13" t="s">
        <v>240</v>
      </c>
      <c r="D18" s="111" t="s">
        <v>41</v>
      </c>
      <c r="E18" s="15"/>
      <c r="F18" s="17"/>
      <c r="G18" s="16" t="s">
        <v>51</v>
      </c>
      <c r="H18" s="16" t="s">
        <v>42</v>
      </c>
      <c r="I18" s="14" t="s">
        <v>7</v>
      </c>
      <c r="K18" s="5"/>
      <c r="L18" s="5"/>
      <c r="M18" s="5"/>
      <c r="N18" s="5"/>
      <c r="O18" s="5"/>
      <c r="P18" s="5"/>
      <c r="Q18" s="158"/>
      <c r="R18" s="158"/>
    </row>
    <row r="19" spans="1:18" ht="33.950000000000003" customHeight="1">
      <c r="A19" s="3"/>
      <c r="B19" s="12">
        <v>13</v>
      </c>
      <c r="C19" s="13" t="s">
        <v>53</v>
      </c>
      <c r="D19" s="17"/>
      <c r="E19" s="15"/>
      <c r="F19" s="17"/>
      <c r="G19" s="15"/>
      <c r="H19" s="15"/>
      <c r="I19" s="17"/>
      <c r="K19" s="5"/>
      <c r="L19" s="5"/>
      <c r="M19" s="5"/>
      <c r="N19" s="5"/>
      <c r="O19" s="5"/>
      <c r="P19" s="5"/>
      <c r="Q19" s="158"/>
      <c r="R19" s="158"/>
    </row>
    <row r="20" spans="1:18" ht="33.950000000000003" customHeight="1">
      <c r="A20" s="3"/>
      <c r="B20" s="12">
        <v>14</v>
      </c>
      <c r="C20" s="13" t="s">
        <v>54</v>
      </c>
      <c r="D20" s="17"/>
      <c r="E20" s="15"/>
      <c r="F20" s="17"/>
      <c r="G20" s="15"/>
      <c r="H20" s="15"/>
      <c r="I20" s="17"/>
      <c r="K20" s="5"/>
      <c r="L20" s="5"/>
      <c r="M20" s="5"/>
      <c r="N20" s="5"/>
      <c r="O20" s="5"/>
      <c r="P20" s="5"/>
      <c r="Q20" s="158"/>
      <c r="R20" s="158"/>
    </row>
    <row r="21" spans="1:18" ht="33.950000000000003" customHeight="1">
      <c r="A21" s="3"/>
      <c r="B21" s="12">
        <v>15</v>
      </c>
      <c r="C21" s="13" t="s">
        <v>55</v>
      </c>
      <c r="D21" s="17"/>
      <c r="E21" s="15"/>
      <c r="F21" s="17"/>
      <c r="G21" s="15"/>
      <c r="H21" s="15"/>
      <c r="I21" s="17"/>
      <c r="K21" s="5"/>
      <c r="L21" s="5"/>
      <c r="M21" s="5"/>
      <c r="N21" s="5"/>
      <c r="O21" s="5"/>
      <c r="P21" s="5"/>
      <c r="Q21" s="158"/>
      <c r="R21" s="158"/>
    </row>
    <row r="22" spans="1:18" ht="33.950000000000003" customHeight="1">
      <c r="A22" s="3"/>
      <c r="B22" s="12">
        <v>16</v>
      </c>
      <c r="C22" s="13" t="s">
        <v>56</v>
      </c>
      <c r="D22" s="17"/>
      <c r="E22" s="15"/>
      <c r="F22" s="17"/>
      <c r="G22" s="15"/>
      <c r="H22" s="15"/>
      <c r="I22" s="17"/>
      <c r="K22" s="5"/>
      <c r="L22" s="5"/>
      <c r="M22" s="5"/>
      <c r="N22" s="5"/>
      <c r="O22" s="5"/>
      <c r="P22" s="5"/>
      <c r="Q22" s="158"/>
      <c r="R22" s="158"/>
    </row>
    <row r="23" spans="1:18" ht="33.950000000000003" customHeight="1">
      <c r="A23" s="3"/>
      <c r="B23" s="12">
        <v>17</v>
      </c>
      <c r="C23" s="13" t="s">
        <v>57</v>
      </c>
      <c r="D23" s="14" t="s">
        <v>41</v>
      </c>
      <c r="E23" s="15"/>
      <c r="F23" s="17"/>
      <c r="G23" s="15"/>
      <c r="H23" s="15"/>
      <c r="I23" s="17"/>
      <c r="K23" s="5"/>
      <c r="L23" s="5"/>
      <c r="M23" s="5"/>
      <c r="N23" s="5"/>
      <c r="O23" s="5"/>
      <c r="P23" s="5"/>
      <c r="Q23" s="158"/>
      <c r="R23" s="158"/>
    </row>
    <row r="24" spans="1:18" ht="26.1" customHeight="1">
      <c r="A24" s="3"/>
      <c r="B24" s="12">
        <v>18</v>
      </c>
      <c r="C24" s="13" t="s">
        <v>266</v>
      </c>
      <c r="D24" s="17"/>
      <c r="E24" s="15"/>
      <c r="F24" s="17"/>
      <c r="G24" s="15"/>
      <c r="H24" s="15"/>
      <c r="I24" s="17"/>
      <c r="K24" s="5"/>
      <c r="L24" s="5"/>
      <c r="M24" s="5"/>
      <c r="N24" s="5"/>
      <c r="O24" s="5"/>
      <c r="P24" s="5"/>
      <c r="Q24" s="158"/>
      <c r="R24" s="158"/>
    </row>
    <row r="25" spans="1:18" ht="26.1" customHeight="1">
      <c r="A25" s="3"/>
      <c r="B25" s="12">
        <v>19</v>
      </c>
      <c r="C25" s="13" t="s">
        <v>329</v>
      </c>
      <c r="D25" s="17"/>
      <c r="E25" s="15"/>
      <c r="F25" s="17"/>
      <c r="G25" s="15"/>
      <c r="H25" s="15"/>
      <c r="I25" s="17"/>
      <c r="K25" s="5"/>
      <c r="L25" s="5"/>
      <c r="M25" s="5"/>
      <c r="N25" s="5"/>
      <c r="O25" s="5"/>
      <c r="P25" s="5"/>
      <c r="Q25" s="158"/>
      <c r="R25" s="158"/>
    </row>
    <row r="26" spans="1:18" ht="30" customHeight="1">
      <c r="A26" s="3"/>
      <c r="B26" s="496" t="s">
        <v>58</v>
      </c>
      <c r="C26" s="497"/>
      <c r="D26" s="497"/>
      <c r="E26" s="497"/>
      <c r="F26" s="497"/>
      <c r="G26" s="497"/>
      <c r="H26" s="497"/>
      <c r="I26" s="497"/>
      <c r="K26" s="5"/>
      <c r="L26" s="5"/>
      <c r="M26" s="5"/>
      <c r="N26" s="5"/>
      <c r="O26" s="5"/>
      <c r="P26" s="5"/>
      <c r="Q26" s="158"/>
      <c r="R26" s="158"/>
    </row>
    <row r="27" spans="1:18" ht="26.1" customHeight="1">
      <c r="A27" s="3"/>
      <c r="B27" s="12">
        <v>1</v>
      </c>
      <c r="C27" s="13" t="s">
        <v>59</v>
      </c>
      <c r="D27" s="14" t="s">
        <v>60</v>
      </c>
      <c r="E27" s="15"/>
      <c r="F27" s="17"/>
      <c r="G27" s="15"/>
      <c r="H27" s="15"/>
      <c r="I27" s="17"/>
      <c r="K27" s="5"/>
      <c r="L27" s="5"/>
      <c r="M27" s="5"/>
      <c r="N27" s="5"/>
      <c r="O27" s="5"/>
      <c r="P27" s="5"/>
      <c r="Q27" s="158"/>
      <c r="R27" s="158"/>
    </row>
    <row r="28" spans="1:18" ht="26.1" customHeight="1">
      <c r="A28" s="3"/>
      <c r="B28" s="12">
        <v>2</v>
      </c>
      <c r="C28" s="13" t="s">
        <v>61</v>
      </c>
      <c r="D28" s="14" t="s">
        <v>60</v>
      </c>
      <c r="E28" s="15"/>
      <c r="F28" s="17"/>
      <c r="G28" s="15"/>
      <c r="H28" s="15"/>
      <c r="I28" s="17"/>
      <c r="K28" s="5"/>
      <c r="L28" s="5"/>
      <c r="M28" s="5"/>
      <c r="N28" s="5"/>
      <c r="O28" s="5"/>
      <c r="P28" s="5"/>
      <c r="Q28" s="158"/>
      <c r="R28" s="158"/>
    </row>
    <row r="29" spans="1:18" ht="30" customHeight="1">
      <c r="A29" s="3"/>
      <c r="B29" s="496" t="s">
        <v>62</v>
      </c>
      <c r="C29" s="497"/>
      <c r="D29" s="497"/>
      <c r="E29" s="497"/>
      <c r="F29" s="497"/>
      <c r="G29" s="497"/>
      <c r="H29" s="497"/>
      <c r="I29" s="497"/>
      <c r="K29" s="5"/>
      <c r="L29" s="5"/>
      <c r="M29" s="5"/>
      <c r="N29" s="5"/>
      <c r="O29" s="5"/>
      <c r="P29" s="5"/>
      <c r="Q29" s="158"/>
      <c r="R29" s="158"/>
    </row>
    <row r="30" spans="1:18" ht="33.950000000000003" customHeight="1">
      <c r="A30" s="3"/>
      <c r="B30" s="12">
        <v>1</v>
      </c>
      <c r="C30" s="13" t="s">
        <v>63</v>
      </c>
      <c r="D30" s="111" t="s">
        <v>239</v>
      </c>
      <c r="E30" s="15"/>
      <c r="F30" s="17"/>
      <c r="G30" s="16" t="s">
        <v>64</v>
      </c>
      <c r="H30" s="15"/>
      <c r="I30" s="17"/>
      <c r="K30" s="5"/>
      <c r="L30" s="5"/>
      <c r="M30" s="5"/>
      <c r="N30" s="5"/>
      <c r="O30" s="5"/>
      <c r="P30" s="5"/>
      <c r="Q30" s="158"/>
      <c r="R30" s="158"/>
    </row>
    <row r="31" spans="1:18" ht="33.950000000000003" customHeight="1">
      <c r="A31" s="3"/>
      <c r="B31" s="12">
        <v>2</v>
      </c>
      <c r="C31" s="13" t="s">
        <v>65</v>
      </c>
      <c r="D31" s="131" t="s">
        <v>239</v>
      </c>
      <c r="E31" s="15"/>
      <c r="F31" s="17"/>
      <c r="G31" s="16" t="s">
        <v>66</v>
      </c>
      <c r="H31" s="15"/>
      <c r="I31" s="17"/>
      <c r="K31" s="5"/>
      <c r="L31" s="5"/>
      <c r="M31" s="5"/>
      <c r="N31" s="5"/>
      <c r="O31" s="5"/>
      <c r="P31" s="5"/>
      <c r="Q31" s="158"/>
      <c r="R31" s="158"/>
    </row>
    <row r="32" spans="1:18" ht="33.950000000000003" customHeight="1">
      <c r="A32" s="3"/>
      <c r="B32" s="12">
        <v>3</v>
      </c>
      <c r="C32" s="13" t="s">
        <v>67</v>
      </c>
      <c r="D32" s="131"/>
      <c r="E32" s="15"/>
      <c r="F32" s="17"/>
      <c r="G32" s="15"/>
      <c r="H32" s="15"/>
      <c r="I32" s="17"/>
      <c r="K32" s="5"/>
      <c r="L32" s="5"/>
      <c r="M32" s="5"/>
      <c r="N32" s="5"/>
      <c r="O32" s="5"/>
      <c r="P32" s="5"/>
      <c r="Q32" s="158"/>
      <c r="R32" s="158"/>
    </row>
    <row r="33" spans="1:18" ht="26.1" customHeight="1">
      <c r="A33" s="3"/>
      <c r="B33" s="12">
        <v>4</v>
      </c>
      <c r="C33" s="13" t="s">
        <v>68</v>
      </c>
      <c r="D33" s="111" t="s">
        <v>69</v>
      </c>
      <c r="E33" s="15"/>
      <c r="F33" s="17"/>
      <c r="G33" s="15"/>
      <c r="H33" s="15"/>
      <c r="I33" s="14" t="s">
        <v>7</v>
      </c>
      <c r="K33" s="5"/>
      <c r="L33" s="5"/>
      <c r="M33" s="5"/>
      <c r="N33" s="5"/>
      <c r="O33" s="5"/>
      <c r="P33" s="5"/>
      <c r="Q33" s="158"/>
      <c r="R33" s="158"/>
    </row>
    <row r="34" spans="1:18" ht="26.1" customHeight="1">
      <c r="A34" s="3"/>
      <c r="B34" s="12">
        <v>5</v>
      </c>
      <c r="C34" s="13" t="s">
        <v>70</v>
      </c>
      <c r="D34" s="131"/>
      <c r="E34" s="15"/>
      <c r="F34" s="17"/>
      <c r="G34" s="15"/>
      <c r="H34" s="15"/>
      <c r="I34" s="17"/>
      <c r="K34" s="5"/>
      <c r="L34" s="5"/>
      <c r="M34" s="5"/>
      <c r="N34" s="5"/>
      <c r="O34" s="5"/>
      <c r="P34" s="5"/>
      <c r="Q34" s="158"/>
      <c r="R34" s="158"/>
    </row>
    <row r="35" spans="1:18" ht="26.1" customHeight="1">
      <c r="A35" s="3"/>
      <c r="B35" s="12">
        <v>6</v>
      </c>
      <c r="C35" s="13" t="s">
        <v>71</v>
      </c>
      <c r="D35" s="131"/>
      <c r="E35" s="15"/>
      <c r="F35" s="17"/>
      <c r="G35" s="15"/>
      <c r="H35" s="15"/>
      <c r="I35" s="17"/>
      <c r="K35" s="5"/>
      <c r="L35" s="5"/>
      <c r="M35" s="5"/>
      <c r="N35" s="5"/>
      <c r="O35" s="5"/>
      <c r="P35" s="5"/>
      <c r="Q35" s="158"/>
      <c r="R35" s="158"/>
    </row>
    <row r="36" spans="1:18" ht="26.1" customHeight="1">
      <c r="A36" s="3"/>
      <c r="B36" s="12">
        <v>7</v>
      </c>
      <c r="C36" s="13" t="s">
        <v>72</v>
      </c>
      <c r="D36" s="111" t="s">
        <v>69</v>
      </c>
      <c r="E36" s="15"/>
      <c r="F36" s="17"/>
      <c r="G36" s="15"/>
      <c r="H36" s="15"/>
      <c r="I36" s="17"/>
      <c r="K36" s="5"/>
      <c r="L36" s="5"/>
      <c r="M36" s="5"/>
      <c r="N36" s="5"/>
      <c r="O36" s="5"/>
      <c r="P36" s="5"/>
      <c r="Q36" s="158"/>
      <c r="R36" s="158"/>
    </row>
    <row r="37" spans="1:18" ht="26.1" customHeight="1">
      <c r="A37" s="3"/>
      <c r="B37" s="12">
        <v>8</v>
      </c>
      <c r="C37" s="13" t="s">
        <v>73</v>
      </c>
      <c r="D37" s="131"/>
      <c r="E37" s="15"/>
      <c r="F37" s="17"/>
      <c r="G37" s="15"/>
      <c r="H37" s="15"/>
      <c r="I37" s="17"/>
      <c r="K37" s="5"/>
      <c r="L37" s="5"/>
      <c r="M37" s="5"/>
      <c r="N37" s="5"/>
      <c r="O37" s="5"/>
      <c r="P37" s="5"/>
      <c r="Q37" s="158"/>
      <c r="R37" s="158"/>
    </row>
    <row r="38" spans="1:18" ht="33.950000000000003" customHeight="1">
      <c r="A38" s="3"/>
      <c r="B38" s="12">
        <v>9</v>
      </c>
      <c r="C38" s="13" t="s">
        <v>325</v>
      </c>
      <c r="D38" s="131"/>
      <c r="E38" s="15"/>
      <c r="F38" s="17"/>
      <c r="G38" s="15"/>
      <c r="H38" s="15"/>
      <c r="I38" s="17"/>
      <c r="K38" s="5"/>
      <c r="L38" s="5"/>
      <c r="M38" s="5"/>
      <c r="N38" s="5"/>
      <c r="O38" s="5"/>
      <c r="P38" s="5"/>
      <c r="Q38" s="158"/>
      <c r="R38" s="158"/>
    </row>
    <row r="39" spans="1:18" ht="30" customHeight="1">
      <c r="A39" s="3"/>
      <c r="B39" s="494" t="s">
        <v>74</v>
      </c>
      <c r="C39" s="495"/>
      <c r="D39" s="495"/>
      <c r="E39" s="495"/>
      <c r="F39" s="495"/>
      <c r="G39" s="495"/>
      <c r="H39" s="495"/>
      <c r="I39" s="495"/>
      <c r="K39" s="5"/>
      <c r="L39" s="5"/>
      <c r="M39" s="5"/>
      <c r="N39" s="5"/>
      <c r="O39" s="5"/>
      <c r="P39" s="5"/>
      <c r="Q39" s="158"/>
      <c r="R39" s="158"/>
    </row>
    <row r="40" spans="1:18" ht="30" customHeight="1">
      <c r="A40" s="3"/>
      <c r="B40" s="496" t="s">
        <v>75</v>
      </c>
      <c r="C40" s="497"/>
      <c r="D40" s="497"/>
      <c r="E40" s="497"/>
      <c r="F40" s="497"/>
      <c r="G40" s="497"/>
      <c r="H40" s="497"/>
      <c r="I40" s="497"/>
      <c r="K40" s="5"/>
      <c r="L40" s="5"/>
      <c r="M40" s="5"/>
      <c r="N40" s="5"/>
      <c r="O40" s="5"/>
      <c r="P40" s="5"/>
      <c r="Q40" s="158"/>
      <c r="R40" s="158"/>
    </row>
    <row r="41" spans="1:18" ht="26.1" customHeight="1">
      <c r="A41" s="3"/>
      <c r="B41" s="12">
        <v>1</v>
      </c>
      <c r="C41" s="134" t="s">
        <v>232</v>
      </c>
      <c r="D41" s="111" t="s">
        <v>236</v>
      </c>
      <c r="E41" s="15"/>
      <c r="F41" s="17"/>
      <c r="G41" s="15"/>
      <c r="H41" s="16" t="s">
        <v>76</v>
      </c>
      <c r="I41" s="14" t="s">
        <v>7</v>
      </c>
      <c r="K41" s="5"/>
      <c r="L41" s="5"/>
      <c r="M41" s="5"/>
      <c r="N41" s="5"/>
      <c r="O41" s="5"/>
      <c r="P41" s="5"/>
      <c r="Q41" s="158"/>
      <c r="R41" s="158"/>
    </row>
    <row r="42" spans="1:18" ht="26.1" customHeight="1">
      <c r="A42" s="3"/>
      <c r="B42" s="12">
        <v>2</v>
      </c>
      <c r="C42" s="13" t="s">
        <v>29</v>
      </c>
      <c r="D42" s="111" t="s">
        <v>236</v>
      </c>
      <c r="E42" s="15"/>
      <c r="F42" s="17"/>
      <c r="G42" s="15"/>
      <c r="H42" s="16" t="s">
        <v>76</v>
      </c>
      <c r="I42" s="14" t="s">
        <v>7</v>
      </c>
      <c r="K42" s="5"/>
      <c r="L42" s="5"/>
      <c r="M42" s="5"/>
      <c r="N42" s="5"/>
      <c r="O42" s="5"/>
      <c r="P42" s="5"/>
      <c r="Q42" s="158"/>
      <c r="R42" s="158"/>
    </row>
    <row r="43" spans="1:18" ht="26.1" customHeight="1">
      <c r="A43" s="3"/>
      <c r="B43" s="12">
        <v>3</v>
      </c>
      <c r="C43" s="13" t="s">
        <v>77</v>
      </c>
      <c r="D43" s="17"/>
      <c r="E43" s="15"/>
      <c r="F43" s="17"/>
      <c r="G43" s="15"/>
      <c r="H43" s="15"/>
      <c r="I43" s="14" t="s">
        <v>7</v>
      </c>
      <c r="K43" s="5"/>
      <c r="L43" s="5"/>
      <c r="M43" s="5"/>
      <c r="N43" s="5"/>
      <c r="O43" s="5"/>
      <c r="P43" s="5"/>
      <c r="Q43" s="158"/>
      <c r="R43" s="158"/>
    </row>
    <row r="44" spans="1:18" ht="33.950000000000003" customHeight="1">
      <c r="A44" s="3"/>
      <c r="B44" s="133">
        <v>4</v>
      </c>
      <c r="C44" s="13" t="s">
        <v>78</v>
      </c>
      <c r="D44" s="111" t="s">
        <v>237</v>
      </c>
      <c r="E44" s="15"/>
      <c r="F44" s="17"/>
      <c r="G44" s="15"/>
      <c r="H44" s="15"/>
      <c r="I44" s="14" t="s">
        <v>7</v>
      </c>
      <c r="K44" s="5"/>
      <c r="L44" s="5"/>
      <c r="M44" s="5"/>
      <c r="N44" s="5"/>
      <c r="O44" s="5"/>
      <c r="P44" s="5"/>
      <c r="Q44" s="158"/>
      <c r="R44" s="158"/>
    </row>
    <row r="45" spans="1:18" ht="26.1" customHeight="1">
      <c r="A45" s="3"/>
      <c r="B45" s="133">
        <v>5</v>
      </c>
      <c r="C45" s="13" t="s">
        <v>150</v>
      </c>
      <c r="D45" s="111" t="s">
        <v>79</v>
      </c>
      <c r="E45" s="15"/>
      <c r="F45" s="17"/>
      <c r="G45" s="15"/>
      <c r="H45" s="15"/>
      <c r="I45" s="14"/>
      <c r="K45" s="5"/>
      <c r="L45" s="5"/>
      <c r="M45" s="5"/>
      <c r="N45" s="5"/>
      <c r="O45" s="5"/>
      <c r="P45" s="5"/>
      <c r="Q45" s="158"/>
      <c r="R45" s="158"/>
    </row>
    <row r="46" spans="1:18" ht="26.1" customHeight="1">
      <c r="A46" s="3"/>
      <c r="B46" s="133">
        <v>6</v>
      </c>
      <c r="C46" s="13" t="s">
        <v>155</v>
      </c>
      <c r="D46" s="111" t="s">
        <v>79</v>
      </c>
      <c r="E46" s="15"/>
      <c r="F46" s="17"/>
      <c r="G46" s="15"/>
      <c r="H46" s="15"/>
      <c r="I46" s="14"/>
      <c r="K46" s="5"/>
      <c r="L46" s="5"/>
      <c r="M46" s="5"/>
      <c r="N46" s="5"/>
      <c r="O46" s="5"/>
      <c r="P46" s="5"/>
      <c r="Q46" s="158"/>
      <c r="R46" s="158"/>
    </row>
    <row r="47" spans="1:18" ht="26.1" customHeight="1">
      <c r="A47" s="3"/>
      <c r="B47" s="133">
        <v>7</v>
      </c>
      <c r="C47" s="13" t="s">
        <v>80</v>
      </c>
      <c r="D47" s="131"/>
      <c r="E47" s="15"/>
      <c r="F47" s="17"/>
      <c r="G47" s="15"/>
      <c r="H47" s="15"/>
      <c r="I47" s="14" t="s">
        <v>7</v>
      </c>
      <c r="K47" s="5"/>
      <c r="L47" s="5"/>
      <c r="M47" s="5"/>
      <c r="N47" s="5"/>
      <c r="O47" s="5"/>
      <c r="P47" s="5"/>
      <c r="Q47" s="158"/>
      <c r="R47" s="158"/>
    </row>
    <row r="48" spans="1:18" ht="26.1" customHeight="1">
      <c r="A48" s="3"/>
      <c r="B48" s="133">
        <v>8</v>
      </c>
      <c r="C48" s="13" t="s">
        <v>81</v>
      </c>
      <c r="D48" s="111" t="s">
        <v>79</v>
      </c>
      <c r="E48" s="15"/>
      <c r="F48" s="17"/>
      <c r="G48" s="15"/>
      <c r="H48" s="15"/>
      <c r="I48" s="14" t="s">
        <v>7</v>
      </c>
      <c r="K48" s="5"/>
      <c r="L48" s="5"/>
      <c r="M48" s="5"/>
      <c r="N48" s="5"/>
      <c r="O48" s="5"/>
      <c r="P48" s="5"/>
      <c r="Q48" s="158"/>
      <c r="R48" s="158"/>
    </row>
    <row r="49" spans="1:18" ht="33.950000000000003" customHeight="1">
      <c r="A49" s="3"/>
      <c r="B49" s="133">
        <v>9</v>
      </c>
      <c r="C49" s="13" t="s">
        <v>82</v>
      </c>
      <c r="D49" s="111" t="s">
        <v>83</v>
      </c>
      <c r="E49" s="15"/>
      <c r="F49" s="17"/>
      <c r="G49" s="15"/>
      <c r="H49" s="15"/>
      <c r="I49" s="17"/>
      <c r="K49" s="5"/>
      <c r="L49" s="5"/>
      <c r="M49" s="5"/>
      <c r="N49" s="5"/>
      <c r="O49" s="5"/>
      <c r="P49" s="5"/>
      <c r="Q49" s="158"/>
      <c r="R49" s="158"/>
    </row>
    <row r="50" spans="1:18" ht="33.950000000000003" customHeight="1">
      <c r="A50" s="3"/>
      <c r="B50" s="133">
        <v>10</v>
      </c>
      <c r="C50" s="13" t="s">
        <v>84</v>
      </c>
      <c r="D50" s="131"/>
      <c r="E50" s="15"/>
      <c r="F50" s="17"/>
      <c r="G50" s="15"/>
      <c r="H50" s="15"/>
      <c r="I50" s="17"/>
      <c r="K50" s="5"/>
      <c r="L50" s="5"/>
      <c r="M50" s="5"/>
      <c r="N50" s="5"/>
      <c r="O50" s="5"/>
      <c r="P50" s="5"/>
      <c r="Q50" s="158"/>
      <c r="R50" s="158"/>
    </row>
    <row r="51" spans="1:18" ht="26.1" customHeight="1">
      <c r="A51" s="3"/>
      <c r="B51" s="133">
        <v>11</v>
      </c>
      <c r="C51" s="13" t="s">
        <v>85</v>
      </c>
      <c r="D51" s="111" t="s">
        <v>236</v>
      </c>
      <c r="E51" s="15"/>
      <c r="F51" s="17"/>
      <c r="G51" s="15"/>
      <c r="H51" s="15"/>
      <c r="I51" s="17"/>
      <c r="K51" s="5"/>
      <c r="L51" s="5"/>
      <c r="M51" s="5"/>
      <c r="N51" s="5"/>
      <c r="O51" s="5"/>
      <c r="P51" s="5"/>
      <c r="Q51" s="158"/>
      <c r="R51" s="158"/>
    </row>
    <row r="52" spans="1:18" ht="26.1" customHeight="1">
      <c r="A52" s="3"/>
      <c r="B52" s="133">
        <v>12</v>
      </c>
      <c r="C52" s="13" t="s">
        <v>86</v>
      </c>
      <c r="D52" s="111" t="s">
        <v>236</v>
      </c>
      <c r="E52" s="15"/>
      <c r="F52" s="17"/>
      <c r="G52" s="16" t="s">
        <v>87</v>
      </c>
      <c r="H52" s="15"/>
      <c r="I52" s="17"/>
      <c r="K52" s="5"/>
      <c r="L52" s="5"/>
      <c r="M52" s="5"/>
      <c r="N52" s="5"/>
      <c r="O52" s="5"/>
      <c r="P52" s="5"/>
      <c r="Q52" s="158"/>
      <c r="R52" s="158"/>
    </row>
    <row r="53" spans="1:18" ht="26.1" customHeight="1">
      <c r="A53" s="3"/>
      <c r="B53" s="133">
        <v>13</v>
      </c>
      <c r="C53" s="13" t="s">
        <v>88</v>
      </c>
      <c r="D53" s="111" t="s">
        <v>236</v>
      </c>
      <c r="E53" s="15"/>
      <c r="F53" s="17"/>
      <c r="G53" s="16" t="s">
        <v>87</v>
      </c>
      <c r="H53" s="15"/>
      <c r="I53" s="17"/>
      <c r="K53" s="5"/>
      <c r="L53" s="5"/>
      <c r="M53" s="5"/>
      <c r="N53" s="5"/>
      <c r="O53" s="5"/>
      <c r="P53" s="5"/>
      <c r="Q53" s="158"/>
      <c r="R53" s="158"/>
    </row>
    <row r="54" spans="1:18" ht="26.1" customHeight="1">
      <c r="A54" s="110"/>
      <c r="B54" s="133">
        <v>14</v>
      </c>
      <c r="C54" s="13" t="s">
        <v>160</v>
      </c>
      <c r="D54" s="159" t="s">
        <v>236</v>
      </c>
      <c r="E54" s="15"/>
      <c r="F54" s="17"/>
      <c r="G54" s="16"/>
      <c r="H54" s="15"/>
      <c r="I54" s="17"/>
      <c r="K54" s="5"/>
      <c r="L54" s="5"/>
      <c r="M54" s="5"/>
      <c r="N54" s="5"/>
      <c r="O54" s="5"/>
      <c r="P54" s="5"/>
      <c r="Q54" s="158"/>
      <c r="R54" s="158"/>
    </row>
    <row r="55" spans="1:18" ht="26.1" customHeight="1">
      <c r="A55" s="110"/>
      <c r="B55" s="133">
        <v>15</v>
      </c>
      <c r="C55" s="13" t="s">
        <v>89</v>
      </c>
      <c r="D55" s="131"/>
      <c r="E55" s="15"/>
      <c r="F55" s="17"/>
      <c r="G55" s="16" t="s">
        <v>87</v>
      </c>
      <c r="H55" s="15"/>
      <c r="I55" s="17" t="s">
        <v>7</v>
      </c>
      <c r="K55" s="5"/>
      <c r="L55" s="5"/>
      <c r="M55" s="5"/>
      <c r="N55" s="5"/>
      <c r="O55" s="5"/>
      <c r="P55" s="5"/>
      <c r="Q55" s="158"/>
      <c r="R55" s="158"/>
    </row>
    <row r="56" spans="1:18" ht="33.950000000000003" customHeight="1">
      <c r="A56" s="110"/>
      <c r="B56" s="133">
        <v>16</v>
      </c>
      <c r="C56" s="13" t="s">
        <v>90</v>
      </c>
      <c r="D56" s="131"/>
      <c r="E56" s="15"/>
      <c r="F56" s="17"/>
      <c r="G56" s="16" t="s">
        <v>87</v>
      </c>
      <c r="H56" s="15"/>
      <c r="I56" s="17"/>
      <c r="K56" s="5"/>
      <c r="L56" s="5"/>
      <c r="M56" s="5"/>
      <c r="N56" s="5"/>
      <c r="O56" s="5"/>
      <c r="P56" s="5"/>
      <c r="Q56" s="158"/>
      <c r="R56" s="158"/>
    </row>
    <row r="57" spans="1:18" ht="33.950000000000003" customHeight="1">
      <c r="A57" s="110"/>
      <c r="B57" s="133">
        <v>17</v>
      </c>
      <c r="C57" s="13" t="s">
        <v>234</v>
      </c>
      <c r="D57" s="131" t="s">
        <v>235</v>
      </c>
      <c r="E57" s="15"/>
      <c r="F57" s="17"/>
      <c r="G57" s="16"/>
      <c r="H57" s="15"/>
      <c r="I57" s="17"/>
      <c r="K57" s="5"/>
      <c r="L57" s="5"/>
      <c r="M57" s="5"/>
      <c r="N57" s="5"/>
      <c r="O57" s="5"/>
      <c r="P57" s="5"/>
      <c r="Q57" s="158"/>
      <c r="R57" s="158"/>
    </row>
    <row r="58" spans="1:18" ht="33.950000000000003" customHeight="1">
      <c r="A58" s="110"/>
      <c r="B58" s="12">
        <v>18</v>
      </c>
      <c r="C58" s="13" t="s">
        <v>91</v>
      </c>
      <c r="D58" s="111" t="s">
        <v>92</v>
      </c>
      <c r="E58" s="15"/>
      <c r="F58" s="17"/>
      <c r="G58" s="15"/>
      <c r="H58" s="15"/>
      <c r="I58" s="17"/>
      <c r="K58" s="5"/>
      <c r="L58" s="5"/>
      <c r="M58" s="5"/>
      <c r="N58" s="5"/>
      <c r="O58" s="5"/>
      <c r="P58" s="5"/>
      <c r="Q58" s="158"/>
      <c r="R58" s="158"/>
    </row>
    <row r="59" spans="1:18" ht="33.950000000000003" customHeight="1">
      <c r="A59" s="3"/>
      <c r="B59" s="12">
        <v>19</v>
      </c>
      <c r="C59" s="13" t="s">
        <v>93</v>
      </c>
      <c r="D59" s="111" t="s">
        <v>92</v>
      </c>
      <c r="E59" s="15"/>
      <c r="F59" s="17"/>
      <c r="G59" s="15"/>
      <c r="H59" s="15"/>
      <c r="I59" s="17"/>
      <c r="K59" s="5"/>
      <c r="L59" s="5"/>
      <c r="M59" s="5"/>
      <c r="N59" s="5"/>
      <c r="O59" s="5"/>
      <c r="P59" s="5"/>
      <c r="Q59" s="158"/>
      <c r="R59" s="158"/>
    </row>
    <row r="60" spans="1:18" ht="26.1" customHeight="1">
      <c r="A60" s="3"/>
      <c r="B60" s="12">
        <v>20</v>
      </c>
      <c r="C60" s="13" t="s">
        <v>94</v>
      </c>
      <c r="D60" s="111" t="s">
        <v>92</v>
      </c>
      <c r="E60" s="15"/>
      <c r="F60" s="17"/>
      <c r="G60" s="15"/>
      <c r="H60" s="15"/>
      <c r="I60" s="17" t="s">
        <v>7</v>
      </c>
      <c r="K60" s="5"/>
      <c r="L60" s="5"/>
      <c r="M60" s="5"/>
      <c r="N60" s="5"/>
      <c r="O60" s="5"/>
      <c r="P60" s="5"/>
      <c r="Q60" s="158"/>
      <c r="R60" s="158"/>
    </row>
    <row r="61" spans="1:18" ht="26.1" customHeight="1">
      <c r="A61" s="3"/>
      <c r="B61" s="12">
        <v>21</v>
      </c>
      <c r="C61" s="13" t="s">
        <v>95</v>
      </c>
      <c r="D61" s="111" t="s">
        <v>79</v>
      </c>
      <c r="E61" s="15"/>
      <c r="F61" s="17"/>
      <c r="G61" s="15"/>
      <c r="H61" s="15"/>
      <c r="I61" s="14" t="s">
        <v>7</v>
      </c>
      <c r="K61" s="5"/>
      <c r="L61" s="5"/>
      <c r="M61" s="5"/>
      <c r="N61" s="5"/>
      <c r="O61" s="5"/>
      <c r="P61" s="5"/>
      <c r="Q61" s="158"/>
      <c r="R61" s="158"/>
    </row>
    <row r="62" spans="1:18" ht="26.1" customHeight="1">
      <c r="A62" s="3"/>
      <c r="B62" s="12">
        <v>22</v>
      </c>
      <c r="C62" s="13" t="s">
        <v>96</v>
      </c>
      <c r="D62" s="111" t="s">
        <v>238</v>
      </c>
      <c r="E62" s="15"/>
      <c r="F62" s="17"/>
      <c r="G62" s="15"/>
      <c r="H62" s="16" t="s">
        <v>76</v>
      </c>
      <c r="I62" s="14" t="s">
        <v>7</v>
      </c>
      <c r="K62" s="5"/>
      <c r="L62" s="5"/>
      <c r="M62" s="5"/>
      <c r="N62" s="5"/>
      <c r="O62" s="5"/>
      <c r="P62" s="5"/>
      <c r="Q62" s="158"/>
      <c r="R62" s="158"/>
    </row>
    <row r="63" spans="1:18" ht="30" customHeight="1">
      <c r="A63" s="3"/>
      <c r="B63" s="496" t="s">
        <v>97</v>
      </c>
      <c r="C63" s="497"/>
      <c r="D63" s="497"/>
      <c r="E63" s="497"/>
      <c r="F63" s="497"/>
      <c r="G63" s="497"/>
      <c r="H63" s="497"/>
      <c r="I63" s="497"/>
      <c r="K63" s="5"/>
      <c r="L63" s="5"/>
      <c r="M63" s="5"/>
      <c r="N63" s="5"/>
      <c r="O63" s="5"/>
      <c r="P63" s="5"/>
      <c r="Q63" s="158"/>
      <c r="R63" s="158"/>
    </row>
    <row r="64" spans="1:18" ht="26.1" customHeight="1">
      <c r="A64" s="3"/>
      <c r="B64" s="12">
        <v>1</v>
      </c>
      <c r="C64" s="13" t="s">
        <v>98</v>
      </c>
      <c r="D64" s="17"/>
      <c r="E64" s="15"/>
      <c r="F64" s="17"/>
      <c r="G64" s="15"/>
      <c r="H64" s="15"/>
      <c r="I64" s="14" t="s">
        <v>7</v>
      </c>
      <c r="K64" s="5"/>
      <c r="L64" s="5"/>
      <c r="M64" s="5"/>
      <c r="N64" s="5"/>
      <c r="O64" s="5"/>
      <c r="P64" s="5"/>
      <c r="Q64" s="158"/>
      <c r="R64" s="158"/>
    </row>
    <row r="65" spans="1:18" ht="33.950000000000003" customHeight="1">
      <c r="A65" s="3"/>
      <c r="B65" s="12">
        <f t="shared" ref="B65:B72" si="0">B64+1</f>
        <v>2</v>
      </c>
      <c r="C65" s="13" t="s">
        <v>99</v>
      </c>
      <c r="D65" s="14" t="s">
        <v>100</v>
      </c>
      <c r="E65" s="15"/>
      <c r="F65" s="17"/>
      <c r="G65" s="15"/>
      <c r="H65" s="15"/>
      <c r="I65" s="17"/>
      <c r="K65" s="5"/>
      <c r="L65" s="5"/>
      <c r="M65" s="5"/>
      <c r="N65" s="5"/>
      <c r="O65" s="5"/>
      <c r="P65" s="5"/>
      <c r="Q65" s="158"/>
      <c r="R65" s="158"/>
    </row>
    <row r="66" spans="1:18" ht="51" customHeight="1">
      <c r="A66" s="3"/>
      <c r="B66" s="12">
        <f t="shared" si="0"/>
        <v>3</v>
      </c>
      <c r="C66" s="13" t="s">
        <v>101</v>
      </c>
      <c r="D66" s="14" t="s">
        <v>100</v>
      </c>
      <c r="E66" s="15"/>
      <c r="F66" s="17"/>
      <c r="G66" s="15"/>
      <c r="H66" s="15"/>
      <c r="I66" s="17"/>
      <c r="K66" s="5"/>
      <c r="L66" s="5"/>
      <c r="M66" s="5"/>
      <c r="N66" s="5"/>
      <c r="O66" s="5"/>
      <c r="P66" s="5"/>
      <c r="Q66" s="158"/>
      <c r="R66" s="158"/>
    </row>
    <row r="67" spans="1:18" ht="33.950000000000003" customHeight="1">
      <c r="A67" s="3"/>
      <c r="B67" s="12">
        <f t="shared" si="0"/>
        <v>4</v>
      </c>
      <c r="C67" s="13" t="s">
        <v>102</v>
      </c>
      <c r="D67" s="17"/>
      <c r="E67" s="15"/>
      <c r="F67" s="17"/>
      <c r="G67" s="15"/>
      <c r="H67" s="15"/>
      <c r="I67" s="17"/>
      <c r="K67" s="5"/>
      <c r="L67" s="5"/>
      <c r="M67" s="5"/>
      <c r="N67" s="5"/>
      <c r="O67" s="5"/>
      <c r="P67" s="5"/>
      <c r="Q67" s="158"/>
      <c r="R67" s="158"/>
    </row>
    <row r="68" spans="1:18" ht="26.1" customHeight="1">
      <c r="A68" s="3"/>
      <c r="B68" s="12">
        <f t="shared" si="0"/>
        <v>5</v>
      </c>
      <c r="C68" s="220" t="s">
        <v>493</v>
      </c>
      <c r="D68" s="17"/>
      <c r="E68" s="15"/>
      <c r="F68" s="17"/>
      <c r="G68" s="15"/>
      <c r="H68" s="15"/>
      <c r="I68" s="17" t="s">
        <v>7</v>
      </c>
      <c r="K68" s="5"/>
      <c r="L68" s="5"/>
      <c r="M68" s="5"/>
      <c r="N68" s="5"/>
      <c r="O68" s="5"/>
      <c r="P68" s="5"/>
      <c r="Q68" s="158"/>
      <c r="R68" s="158"/>
    </row>
    <row r="69" spans="1:18" ht="26.1" customHeight="1">
      <c r="A69" s="3"/>
      <c r="B69" s="12">
        <f t="shared" si="0"/>
        <v>6</v>
      </c>
      <c r="C69" s="13" t="s">
        <v>104</v>
      </c>
      <c r="D69" s="14" t="s">
        <v>100</v>
      </c>
      <c r="E69" s="15"/>
      <c r="F69" s="17"/>
      <c r="G69" s="15"/>
      <c r="H69" s="15"/>
      <c r="I69" s="17"/>
      <c r="K69" s="5"/>
      <c r="L69" s="5"/>
      <c r="M69" s="5"/>
      <c r="N69" s="5"/>
      <c r="O69" s="5"/>
      <c r="P69" s="5"/>
      <c r="Q69" s="158"/>
      <c r="R69" s="158"/>
    </row>
    <row r="70" spans="1:18" ht="26.1" customHeight="1">
      <c r="A70" s="3"/>
      <c r="B70" s="12">
        <f t="shared" si="0"/>
        <v>7</v>
      </c>
      <c r="C70" s="13" t="s">
        <v>105</v>
      </c>
      <c r="D70" s="17"/>
      <c r="E70" s="15"/>
      <c r="F70" s="17"/>
      <c r="G70" s="15"/>
      <c r="H70" s="15"/>
      <c r="I70" s="17"/>
      <c r="K70" s="5"/>
      <c r="L70" s="5"/>
      <c r="M70" s="5"/>
      <c r="N70" s="5"/>
      <c r="O70" s="5"/>
      <c r="P70" s="5"/>
      <c r="Q70" s="158"/>
      <c r="R70" s="158"/>
    </row>
    <row r="71" spans="1:18" ht="26.1" customHeight="1">
      <c r="A71" s="3"/>
      <c r="B71" s="12">
        <f t="shared" si="0"/>
        <v>8</v>
      </c>
      <c r="C71" s="13" t="s">
        <v>106</v>
      </c>
      <c r="D71" s="17"/>
      <c r="E71" s="15"/>
      <c r="F71" s="17"/>
      <c r="G71" s="15"/>
      <c r="H71" s="15"/>
      <c r="I71" s="17"/>
      <c r="K71" s="5"/>
      <c r="L71" s="5"/>
      <c r="M71" s="5"/>
      <c r="N71" s="5"/>
      <c r="O71" s="5"/>
      <c r="P71" s="5"/>
      <c r="Q71" s="158"/>
      <c r="R71" s="158"/>
    </row>
    <row r="72" spans="1:18" ht="26.1" customHeight="1">
      <c r="A72" s="3"/>
      <c r="B72" s="12">
        <f t="shared" si="0"/>
        <v>9</v>
      </c>
      <c r="C72" s="13" t="s">
        <v>107</v>
      </c>
      <c r="D72" s="17"/>
      <c r="E72" s="15"/>
      <c r="F72" s="17"/>
      <c r="G72" s="15"/>
      <c r="H72" s="15"/>
      <c r="I72" s="17"/>
      <c r="K72" s="5"/>
      <c r="L72" s="5"/>
      <c r="M72" s="5"/>
      <c r="N72" s="5"/>
      <c r="O72" s="5"/>
      <c r="P72" s="5"/>
      <c r="Q72" s="158"/>
      <c r="R72" s="158"/>
    </row>
    <row r="73" spans="1:18" ht="30" customHeight="1">
      <c r="A73" s="3"/>
      <c r="B73" s="496" t="s">
        <v>108</v>
      </c>
      <c r="C73" s="497"/>
      <c r="D73" s="497"/>
      <c r="E73" s="497"/>
      <c r="F73" s="497"/>
      <c r="G73" s="497"/>
      <c r="H73" s="497"/>
      <c r="I73" s="497"/>
      <c r="K73" s="5"/>
      <c r="L73" s="5"/>
      <c r="M73" s="5"/>
      <c r="N73" s="5"/>
      <c r="O73" s="5"/>
      <c r="P73" s="5"/>
      <c r="Q73" s="158"/>
      <c r="R73" s="158"/>
    </row>
    <row r="74" spans="1:18" ht="26.1" customHeight="1">
      <c r="A74" s="3"/>
      <c r="B74" s="12">
        <v>1</v>
      </c>
      <c r="C74" s="13" t="s">
        <v>109</v>
      </c>
      <c r="D74" s="14" t="s">
        <v>110</v>
      </c>
      <c r="E74" s="15"/>
      <c r="F74" s="17"/>
      <c r="G74" s="15"/>
      <c r="H74" s="15"/>
      <c r="I74" s="14" t="s">
        <v>7</v>
      </c>
      <c r="K74" s="5"/>
      <c r="L74" s="5"/>
      <c r="M74" s="5"/>
      <c r="N74" s="5"/>
      <c r="O74" s="5"/>
      <c r="P74" s="5"/>
      <c r="Q74" s="158"/>
      <c r="R74" s="158"/>
    </row>
    <row r="75" spans="1:18" ht="26.1" customHeight="1">
      <c r="A75" s="3"/>
      <c r="B75" s="12">
        <f t="shared" ref="B75:B83" si="1">B74+1</f>
        <v>2</v>
      </c>
      <c r="C75" s="13" t="s">
        <v>111</v>
      </c>
      <c r="D75" s="17"/>
      <c r="E75" s="15"/>
      <c r="F75" s="17"/>
      <c r="G75" s="15"/>
      <c r="H75" s="15"/>
      <c r="I75" s="17"/>
      <c r="K75" s="5"/>
      <c r="L75" s="5"/>
      <c r="M75" s="5"/>
      <c r="N75" s="5"/>
      <c r="O75" s="5"/>
      <c r="P75" s="5"/>
      <c r="Q75" s="158"/>
      <c r="R75" s="158"/>
    </row>
    <row r="76" spans="1:18" ht="26.1" customHeight="1">
      <c r="A76" s="3"/>
      <c r="B76" s="12">
        <f t="shared" si="1"/>
        <v>3</v>
      </c>
      <c r="C76" s="13" t="s">
        <v>112</v>
      </c>
      <c r="D76" s="17"/>
      <c r="E76" s="15"/>
      <c r="F76" s="17"/>
      <c r="G76" s="15"/>
      <c r="H76" s="15"/>
      <c r="I76" s="14" t="s">
        <v>7</v>
      </c>
      <c r="K76" s="5"/>
      <c r="L76" s="5"/>
      <c r="M76" s="5"/>
      <c r="N76" s="5"/>
      <c r="O76" s="5"/>
      <c r="P76" s="5"/>
      <c r="Q76" s="158"/>
      <c r="R76" s="158"/>
    </row>
    <row r="77" spans="1:18" ht="26.1" customHeight="1">
      <c r="A77" s="3"/>
      <c r="B77" s="12">
        <f t="shared" si="1"/>
        <v>4</v>
      </c>
      <c r="C77" s="13" t="s">
        <v>113</v>
      </c>
      <c r="D77" s="14" t="s">
        <v>110</v>
      </c>
      <c r="E77" s="15"/>
      <c r="F77" s="17"/>
      <c r="G77" s="15"/>
      <c r="H77" s="15"/>
      <c r="I77" s="14" t="s">
        <v>7</v>
      </c>
      <c r="K77" s="5"/>
      <c r="L77" s="5"/>
      <c r="M77" s="5"/>
      <c r="N77" s="5"/>
      <c r="O77" s="5"/>
      <c r="P77" s="5"/>
      <c r="Q77" s="158"/>
      <c r="R77" s="158"/>
    </row>
    <row r="78" spans="1:18" ht="26.1" customHeight="1">
      <c r="A78" s="3"/>
      <c r="B78" s="12">
        <f t="shared" si="1"/>
        <v>5</v>
      </c>
      <c r="C78" s="13" t="s">
        <v>114</v>
      </c>
      <c r="D78" s="14" t="s">
        <v>110</v>
      </c>
      <c r="E78" s="15"/>
      <c r="F78" s="17"/>
      <c r="G78" s="15"/>
      <c r="H78" s="15"/>
      <c r="I78" s="14" t="s">
        <v>7</v>
      </c>
      <c r="K78" s="5"/>
      <c r="L78" s="5"/>
      <c r="M78" s="5"/>
      <c r="N78" s="5"/>
      <c r="O78" s="5"/>
      <c r="P78" s="5"/>
      <c r="Q78" s="158"/>
      <c r="R78" s="158"/>
    </row>
    <row r="79" spans="1:18" ht="26.1" customHeight="1">
      <c r="A79" s="3"/>
      <c r="B79" s="12">
        <f t="shared" si="1"/>
        <v>6</v>
      </c>
      <c r="C79" s="13" t="s">
        <v>115</v>
      </c>
      <c r="D79" s="17"/>
      <c r="E79" s="15"/>
      <c r="F79" s="17"/>
      <c r="G79" s="15"/>
      <c r="H79" s="15"/>
      <c r="I79" s="17"/>
      <c r="K79" s="5"/>
      <c r="L79" s="5"/>
      <c r="M79" s="5"/>
      <c r="N79" s="5"/>
      <c r="O79" s="5"/>
      <c r="P79" s="5"/>
      <c r="Q79" s="158"/>
      <c r="R79" s="158"/>
    </row>
    <row r="80" spans="1:18" ht="26.1" customHeight="1">
      <c r="A80" s="3"/>
      <c r="B80" s="12">
        <f t="shared" si="1"/>
        <v>7</v>
      </c>
      <c r="C80" s="13" t="s">
        <v>116</v>
      </c>
      <c r="D80" s="14" t="s">
        <v>110</v>
      </c>
      <c r="E80" s="15"/>
      <c r="F80" s="17"/>
      <c r="G80" s="15"/>
      <c r="H80" s="15"/>
      <c r="I80" s="14" t="s">
        <v>7</v>
      </c>
      <c r="K80" s="5"/>
      <c r="L80" s="5"/>
      <c r="M80" s="5"/>
      <c r="N80" s="5"/>
      <c r="O80" s="5"/>
      <c r="P80" s="5"/>
      <c r="Q80" s="158"/>
      <c r="R80" s="158"/>
    </row>
    <row r="81" spans="1:18" ht="26.1" customHeight="1">
      <c r="A81" s="3"/>
      <c r="B81" s="12">
        <f t="shared" si="1"/>
        <v>8</v>
      </c>
      <c r="C81" s="13" t="s">
        <v>117</v>
      </c>
      <c r="D81" s="17"/>
      <c r="E81" s="15"/>
      <c r="F81" s="17"/>
      <c r="G81" s="15"/>
      <c r="H81" s="15"/>
      <c r="I81" s="17"/>
      <c r="K81" s="5"/>
      <c r="L81" s="5"/>
      <c r="M81" s="5"/>
      <c r="N81" s="5"/>
      <c r="O81" s="5"/>
      <c r="P81" s="5"/>
      <c r="Q81" s="158"/>
      <c r="R81" s="158"/>
    </row>
    <row r="82" spans="1:18" ht="26.1" customHeight="1">
      <c r="A82" s="3"/>
      <c r="B82" s="12">
        <f t="shared" si="1"/>
        <v>9</v>
      </c>
      <c r="C82" s="13" t="s">
        <v>118</v>
      </c>
      <c r="D82" s="17"/>
      <c r="E82" s="15"/>
      <c r="F82" s="17"/>
      <c r="G82" s="15"/>
      <c r="H82" s="15"/>
      <c r="I82" s="17"/>
      <c r="K82" s="5"/>
      <c r="L82" s="5"/>
      <c r="M82" s="5"/>
      <c r="N82" s="5"/>
      <c r="O82" s="5"/>
      <c r="P82" s="5"/>
      <c r="Q82" s="158"/>
      <c r="R82" s="158"/>
    </row>
    <row r="83" spans="1:18" ht="33.950000000000003" customHeight="1">
      <c r="A83" s="3"/>
      <c r="B83" s="12">
        <f t="shared" si="1"/>
        <v>10</v>
      </c>
      <c r="C83" s="13" t="s">
        <v>119</v>
      </c>
      <c r="D83" s="14" t="s">
        <v>120</v>
      </c>
      <c r="E83" s="15"/>
      <c r="F83" s="17"/>
      <c r="G83" s="15"/>
      <c r="H83" s="15"/>
      <c r="I83" s="17"/>
      <c r="K83" s="5"/>
      <c r="L83" s="5"/>
      <c r="M83" s="5"/>
      <c r="N83" s="5"/>
      <c r="O83" s="5"/>
      <c r="P83" s="5"/>
      <c r="Q83" s="158"/>
      <c r="R83" s="158"/>
    </row>
    <row r="84" spans="1:18" ht="30" customHeight="1">
      <c r="A84" s="3"/>
      <c r="B84" s="496" t="s">
        <v>33</v>
      </c>
      <c r="C84" s="497"/>
      <c r="D84" s="497"/>
      <c r="E84" s="497"/>
      <c r="F84" s="497"/>
      <c r="G84" s="497"/>
      <c r="H84" s="497"/>
      <c r="I84" s="497"/>
      <c r="K84" s="5"/>
      <c r="L84" s="5"/>
      <c r="M84" s="5"/>
      <c r="N84" s="5"/>
      <c r="O84" s="5"/>
      <c r="P84" s="5"/>
      <c r="Q84" s="158"/>
      <c r="R84" s="158"/>
    </row>
    <row r="85" spans="1:18" ht="26.1" customHeight="1">
      <c r="A85" s="3"/>
      <c r="B85" s="12">
        <v>1</v>
      </c>
      <c r="C85" s="13" t="s">
        <v>121</v>
      </c>
      <c r="D85" s="14" t="s">
        <v>122</v>
      </c>
      <c r="E85" s="15"/>
      <c r="F85" s="17"/>
      <c r="G85" s="15"/>
      <c r="H85" s="15"/>
      <c r="I85" s="14" t="s">
        <v>7</v>
      </c>
      <c r="K85" s="5"/>
      <c r="L85" s="5"/>
      <c r="M85" s="5"/>
      <c r="N85" s="5"/>
      <c r="O85" s="5"/>
      <c r="P85" s="5"/>
      <c r="Q85" s="158"/>
      <c r="R85" s="158"/>
    </row>
    <row r="86" spans="1:18" ht="26.1" customHeight="1">
      <c r="A86" s="3"/>
      <c r="B86" s="12">
        <f t="shared" ref="B86:B91" si="2">B85+1</f>
        <v>2</v>
      </c>
      <c r="C86" s="13" t="s">
        <v>123</v>
      </c>
      <c r="D86" s="17"/>
      <c r="E86" s="15"/>
      <c r="F86" s="17"/>
      <c r="G86" s="15"/>
      <c r="H86" s="15"/>
      <c r="I86" s="14" t="s">
        <v>7</v>
      </c>
      <c r="K86" s="5"/>
      <c r="L86" s="5"/>
      <c r="M86" s="5"/>
      <c r="N86" s="5"/>
      <c r="O86" s="5"/>
      <c r="P86" s="5"/>
      <c r="Q86" s="158"/>
      <c r="R86" s="158"/>
    </row>
    <row r="87" spans="1:18" ht="26.1" customHeight="1">
      <c r="A87" s="3"/>
      <c r="B87" s="12">
        <f t="shared" si="2"/>
        <v>3</v>
      </c>
      <c r="C87" s="13" t="s">
        <v>124</v>
      </c>
      <c r="D87" s="17"/>
      <c r="E87" s="15"/>
      <c r="F87" s="17"/>
      <c r="G87" s="15"/>
      <c r="H87" s="15"/>
      <c r="I87" s="17"/>
      <c r="K87" s="5"/>
      <c r="L87" s="5"/>
      <c r="M87" s="5"/>
      <c r="N87" s="5"/>
      <c r="O87" s="5"/>
      <c r="P87" s="5"/>
      <c r="Q87" s="158"/>
      <c r="R87" s="158"/>
    </row>
    <row r="88" spans="1:18" ht="33.950000000000003" customHeight="1">
      <c r="A88" s="3"/>
      <c r="B88" s="12">
        <f t="shared" si="2"/>
        <v>4</v>
      </c>
      <c r="C88" s="13" t="s">
        <v>125</v>
      </c>
      <c r="D88" s="14" t="s">
        <v>126</v>
      </c>
      <c r="E88" s="15"/>
      <c r="F88" s="17"/>
      <c r="G88" s="15"/>
      <c r="H88" s="15"/>
      <c r="I88" s="17"/>
      <c r="K88" s="5"/>
      <c r="L88" s="5"/>
      <c r="M88" s="5"/>
      <c r="N88" s="5"/>
      <c r="O88" s="5"/>
      <c r="P88" s="5"/>
      <c r="Q88" s="158"/>
      <c r="R88" s="158"/>
    </row>
    <row r="89" spans="1:18" ht="26.1" customHeight="1">
      <c r="A89" s="3"/>
      <c r="B89" s="12">
        <f t="shared" si="2"/>
        <v>5</v>
      </c>
      <c r="C89" s="13" t="s">
        <v>127</v>
      </c>
      <c r="D89" s="17"/>
      <c r="E89" s="15"/>
      <c r="F89" s="17"/>
      <c r="G89" s="15"/>
      <c r="H89" s="15"/>
      <c r="I89" s="17"/>
      <c r="K89" s="5"/>
      <c r="L89" s="5"/>
      <c r="M89" s="5"/>
      <c r="N89" s="5"/>
      <c r="O89" s="5"/>
      <c r="P89" s="5"/>
      <c r="Q89" s="158"/>
      <c r="R89" s="158"/>
    </row>
    <row r="90" spans="1:18" ht="26.1" customHeight="1">
      <c r="A90" s="3"/>
      <c r="B90" s="12">
        <f t="shared" si="2"/>
        <v>6</v>
      </c>
      <c r="C90" s="13" t="s">
        <v>128</v>
      </c>
      <c r="D90" s="17"/>
      <c r="E90" s="15"/>
      <c r="F90" s="17"/>
      <c r="G90" s="15"/>
      <c r="H90" s="15"/>
      <c r="I90" s="17"/>
      <c r="K90" s="5"/>
      <c r="L90" s="5"/>
      <c r="M90" s="5"/>
      <c r="N90" s="5"/>
      <c r="O90" s="5"/>
      <c r="P90" s="5"/>
      <c r="Q90" s="158"/>
      <c r="R90" s="158"/>
    </row>
    <row r="91" spans="1:18" ht="26.1" customHeight="1">
      <c r="A91" s="3"/>
      <c r="B91" s="133">
        <f t="shared" si="2"/>
        <v>7</v>
      </c>
      <c r="C91" s="13" t="s">
        <v>129</v>
      </c>
      <c r="D91" s="17"/>
      <c r="E91" s="15"/>
      <c r="F91" s="17"/>
      <c r="G91" s="15"/>
      <c r="H91" s="15"/>
      <c r="I91" s="17"/>
      <c r="K91" s="5"/>
      <c r="L91" s="5"/>
      <c r="M91" s="5"/>
      <c r="N91" s="5"/>
      <c r="O91" s="5"/>
      <c r="P91" s="5"/>
      <c r="Q91" s="158"/>
      <c r="R91" s="158"/>
    </row>
    <row r="92" spans="1:18" ht="26.1" customHeight="1">
      <c r="A92" s="3"/>
      <c r="B92" s="133">
        <v>8</v>
      </c>
      <c r="C92" s="13" t="s">
        <v>130</v>
      </c>
      <c r="D92" s="17" t="s">
        <v>131</v>
      </c>
      <c r="E92" s="15"/>
      <c r="F92" s="17"/>
      <c r="G92" s="15"/>
      <c r="H92" s="15"/>
      <c r="I92" s="17"/>
      <c r="K92" s="5"/>
      <c r="L92" s="5"/>
      <c r="M92" s="5"/>
      <c r="N92" s="5"/>
      <c r="O92" s="5"/>
      <c r="P92" s="5"/>
      <c r="Q92" s="158"/>
      <c r="R92" s="158"/>
    </row>
    <row r="93" spans="1:18" ht="33.950000000000003" customHeight="1">
      <c r="A93" s="3"/>
      <c r="B93" s="133">
        <v>9</v>
      </c>
      <c r="C93" s="13" t="s">
        <v>132</v>
      </c>
      <c r="D93" s="17" t="s">
        <v>131</v>
      </c>
      <c r="E93" s="15"/>
      <c r="F93" s="17"/>
      <c r="G93" s="15"/>
      <c r="H93" s="15"/>
      <c r="I93" s="17"/>
      <c r="K93" s="5"/>
      <c r="L93" s="5"/>
      <c r="M93" s="5"/>
      <c r="N93" s="5"/>
      <c r="O93" s="5"/>
      <c r="P93" s="5"/>
      <c r="Q93" s="158"/>
      <c r="R93" s="158"/>
    </row>
    <row r="94" spans="1:18" ht="26.1" customHeight="1">
      <c r="A94" s="3"/>
      <c r="B94" s="133">
        <v>10</v>
      </c>
      <c r="C94" s="13" t="s">
        <v>133</v>
      </c>
      <c r="D94" s="17" t="s">
        <v>131</v>
      </c>
      <c r="E94" s="15"/>
      <c r="F94" s="17"/>
      <c r="G94" s="15"/>
      <c r="H94" s="15"/>
      <c r="I94" s="17"/>
      <c r="K94" s="5"/>
      <c r="L94" s="5"/>
      <c r="M94" s="5"/>
      <c r="N94" s="5"/>
      <c r="O94" s="5"/>
      <c r="P94" s="5"/>
      <c r="Q94" s="158"/>
      <c r="R94" s="158"/>
    </row>
    <row r="95" spans="1:18" ht="26.1" customHeight="1">
      <c r="A95" s="3"/>
      <c r="B95" s="133">
        <v>11</v>
      </c>
      <c r="C95" s="13" t="s">
        <v>134</v>
      </c>
      <c r="D95" s="17" t="s">
        <v>131</v>
      </c>
      <c r="E95" s="15"/>
      <c r="F95" s="17"/>
      <c r="G95" s="15"/>
      <c r="H95" s="15"/>
      <c r="I95" s="17"/>
      <c r="K95" s="5"/>
      <c r="L95" s="5"/>
      <c r="M95" s="5"/>
      <c r="N95" s="5"/>
      <c r="O95" s="5"/>
      <c r="P95" s="5"/>
      <c r="Q95" s="158"/>
      <c r="R95" s="158"/>
    </row>
    <row r="96" spans="1:18" ht="30" customHeight="1">
      <c r="A96" s="3"/>
      <c r="B96" s="494" t="s">
        <v>135</v>
      </c>
      <c r="C96" s="495"/>
      <c r="D96" s="495"/>
      <c r="E96" s="495"/>
      <c r="F96" s="495"/>
      <c r="G96" s="495"/>
      <c r="H96" s="495"/>
      <c r="I96" s="495"/>
      <c r="K96" s="5"/>
      <c r="L96" s="5"/>
      <c r="M96" s="5"/>
      <c r="N96" s="5"/>
      <c r="O96" s="5"/>
      <c r="P96" s="5"/>
      <c r="Q96" s="158"/>
      <c r="R96" s="158"/>
    </row>
    <row r="97" spans="1:19" ht="33.950000000000003" customHeight="1">
      <c r="A97" s="3"/>
      <c r="B97" s="12">
        <v>1</v>
      </c>
      <c r="C97" s="13" t="s">
        <v>136</v>
      </c>
      <c r="D97" s="14" t="s">
        <v>137</v>
      </c>
      <c r="E97" s="15"/>
      <c r="F97" s="17"/>
      <c r="G97" s="15"/>
      <c r="H97" s="15"/>
      <c r="I97" s="17" t="s">
        <v>7</v>
      </c>
      <c r="K97" s="5"/>
      <c r="L97" s="5"/>
      <c r="M97" s="5"/>
      <c r="N97" s="5"/>
      <c r="O97" s="5"/>
      <c r="P97" s="5"/>
      <c r="Q97" s="158"/>
      <c r="R97" s="158"/>
    </row>
    <row r="98" spans="1:19" ht="33.950000000000003" customHeight="1">
      <c r="A98" s="3"/>
      <c r="B98" s="12">
        <v>2</v>
      </c>
      <c r="C98" s="13" t="s">
        <v>138</v>
      </c>
      <c r="D98" s="14" t="s">
        <v>139</v>
      </c>
      <c r="E98" s="15"/>
      <c r="F98" s="17"/>
      <c r="G98" s="17"/>
      <c r="H98" s="15"/>
      <c r="I98" s="17"/>
      <c r="K98" s="5"/>
      <c r="L98" s="5"/>
      <c r="M98" s="5"/>
      <c r="N98" s="5"/>
      <c r="O98" s="5"/>
      <c r="P98" s="5"/>
      <c r="Q98" s="158"/>
      <c r="R98" s="158"/>
    </row>
    <row r="99" spans="1:19" ht="26.1" customHeight="1">
      <c r="A99" s="3"/>
      <c r="B99" s="12">
        <v>3</v>
      </c>
      <c r="C99" s="13" t="s">
        <v>140</v>
      </c>
      <c r="D99" s="17"/>
      <c r="E99" s="15"/>
      <c r="F99" s="17"/>
      <c r="G99" s="17"/>
      <c r="H99" s="15"/>
      <c r="I99" s="17"/>
      <c r="K99" s="5"/>
      <c r="L99" s="5"/>
      <c r="M99" s="5"/>
      <c r="N99" s="5"/>
      <c r="O99" s="5"/>
      <c r="P99" s="5"/>
      <c r="Q99" s="158"/>
      <c r="R99" s="158"/>
    </row>
    <row r="100" spans="1:19" ht="26.1" customHeight="1">
      <c r="A100" s="3"/>
      <c r="B100" s="491" t="s">
        <v>322</v>
      </c>
      <c r="C100" s="492"/>
      <c r="D100" s="492"/>
      <c r="E100" s="492"/>
      <c r="F100" s="492"/>
      <c r="G100" s="492"/>
      <c r="H100" s="492"/>
      <c r="I100" s="492"/>
      <c r="K100" s="5"/>
      <c r="L100" s="5"/>
      <c r="M100" s="5"/>
      <c r="N100" s="5"/>
      <c r="O100" s="5"/>
      <c r="P100" s="5"/>
      <c r="Q100" s="158"/>
      <c r="R100" s="158"/>
    </row>
    <row r="101" spans="1:19" ht="15" customHeight="1">
      <c r="A101" s="3"/>
      <c r="B101" s="24"/>
      <c r="C101" s="23"/>
      <c r="D101" s="23"/>
      <c r="E101" s="5"/>
      <c r="F101" s="5"/>
      <c r="G101" s="24"/>
      <c r="H101" s="23"/>
      <c r="I101" s="23"/>
      <c r="K101" s="5"/>
      <c r="L101" s="5"/>
      <c r="M101" s="5"/>
      <c r="N101" s="5"/>
      <c r="O101" s="5"/>
      <c r="P101" s="5"/>
      <c r="Q101" s="158"/>
      <c r="R101" s="158"/>
    </row>
    <row r="102" spans="1:19" ht="15" customHeight="1">
      <c r="A102" s="158"/>
      <c r="B102" s="158"/>
      <c r="C102" s="158"/>
      <c r="D102" s="158"/>
      <c r="E102" s="158"/>
      <c r="F102" s="158"/>
      <c r="G102" s="158"/>
      <c r="H102" s="158"/>
      <c r="I102" s="158"/>
      <c r="K102" s="158"/>
      <c r="L102" s="158"/>
      <c r="M102" s="158"/>
      <c r="N102" s="158"/>
      <c r="O102" s="158"/>
      <c r="P102" s="158"/>
      <c r="Q102" s="158"/>
      <c r="R102" s="158"/>
      <c r="S102" s="158"/>
    </row>
    <row r="103" spans="1:19" ht="15.4" customHeight="1">
      <c r="A103" s="158"/>
      <c r="B103" s="158"/>
      <c r="C103" s="158"/>
      <c r="D103" s="158"/>
      <c r="E103" s="158"/>
      <c r="F103" s="158"/>
      <c r="G103" s="158"/>
      <c r="H103" s="158"/>
      <c r="I103" s="158"/>
      <c r="K103" s="158"/>
      <c r="L103" s="158"/>
      <c r="M103" s="158"/>
      <c r="N103" s="158"/>
      <c r="O103" s="158"/>
      <c r="P103" s="158"/>
      <c r="Q103" s="158"/>
      <c r="R103" s="158"/>
      <c r="S103" s="158"/>
    </row>
    <row r="104" spans="1:19" ht="15.4" customHeight="1">
      <c r="A104" s="158"/>
      <c r="B104" s="158"/>
      <c r="C104" s="158"/>
      <c r="D104" s="158"/>
      <c r="E104" s="158"/>
      <c r="F104" s="158"/>
      <c r="G104" s="158"/>
      <c r="H104" s="158"/>
      <c r="I104" s="158"/>
      <c r="K104" s="158"/>
      <c r="L104" s="158"/>
      <c r="M104" s="158"/>
      <c r="N104" s="158"/>
      <c r="O104" s="158"/>
      <c r="P104" s="158"/>
      <c r="Q104" s="158"/>
      <c r="R104" s="158"/>
      <c r="S104" s="158"/>
    </row>
    <row r="105" spans="1:19" ht="15.4" customHeight="1">
      <c r="A105" s="158"/>
      <c r="B105" s="158"/>
      <c r="C105" s="158"/>
      <c r="D105" s="158"/>
      <c r="E105" s="158"/>
      <c r="F105" s="158"/>
      <c r="G105" s="158"/>
      <c r="H105" s="158"/>
      <c r="I105" s="158"/>
      <c r="K105" s="158"/>
      <c r="L105" s="158"/>
      <c r="M105" s="158"/>
      <c r="N105" s="158"/>
      <c r="O105" s="158"/>
      <c r="P105" s="158"/>
      <c r="Q105" s="158"/>
      <c r="R105" s="158"/>
      <c r="S105" s="158"/>
    </row>
    <row r="106" spans="1:19" ht="15.4" customHeight="1">
      <c r="A106" s="158"/>
      <c r="B106" s="158"/>
      <c r="C106" s="158"/>
      <c r="D106" s="158"/>
      <c r="E106" s="158"/>
      <c r="F106" s="158"/>
      <c r="G106" s="158"/>
      <c r="H106" s="158"/>
      <c r="I106" s="158"/>
      <c r="K106" s="158"/>
      <c r="L106" s="158"/>
      <c r="M106" s="158"/>
      <c r="N106" s="158"/>
      <c r="O106" s="158"/>
      <c r="P106" s="158"/>
      <c r="Q106" s="158"/>
      <c r="R106" s="158"/>
      <c r="S106" s="158"/>
    </row>
    <row r="107" spans="1:19" ht="15.4" customHeight="1">
      <c r="A107" s="158"/>
      <c r="B107" s="158"/>
      <c r="C107" s="158"/>
      <c r="D107" s="158"/>
      <c r="E107" s="158"/>
      <c r="F107" s="158"/>
      <c r="G107" s="158"/>
      <c r="H107" s="158"/>
      <c r="I107" s="158"/>
      <c r="K107" s="158"/>
      <c r="L107" s="158"/>
      <c r="M107" s="158"/>
      <c r="N107" s="158"/>
      <c r="O107" s="158"/>
      <c r="P107" s="158"/>
      <c r="Q107" s="158"/>
      <c r="R107" s="158"/>
      <c r="S107" s="158"/>
    </row>
    <row r="108" spans="1:19" ht="15.4" customHeight="1">
      <c r="A108" s="158"/>
      <c r="B108" s="158"/>
      <c r="C108" s="158"/>
      <c r="D108" s="158"/>
      <c r="E108" s="158"/>
      <c r="F108" s="158"/>
      <c r="G108" s="158"/>
      <c r="H108" s="158"/>
      <c r="I108" s="158"/>
      <c r="K108" s="158"/>
      <c r="L108" s="158"/>
      <c r="M108" s="158"/>
      <c r="N108" s="158"/>
      <c r="O108" s="158"/>
      <c r="P108" s="158"/>
      <c r="Q108" s="158"/>
      <c r="R108" s="158"/>
      <c r="S108" s="158"/>
    </row>
  </sheetData>
  <mergeCells count="12">
    <mergeCell ref="B100:I100"/>
    <mergeCell ref="B1:I1"/>
    <mergeCell ref="B5:I5"/>
    <mergeCell ref="B6:I6"/>
    <mergeCell ref="B26:I26"/>
    <mergeCell ref="B29:I29"/>
    <mergeCell ref="B39:I39"/>
    <mergeCell ref="B40:I40"/>
    <mergeCell ref="B63:I63"/>
    <mergeCell ref="B73:I73"/>
    <mergeCell ref="B84:I84"/>
    <mergeCell ref="B96:I96"/>
  </mergeCells>
  <pageMargins left="0.7" right="0.7" top="0.75" bottom="0.75" header="0.3" footer="0.3"/>
  <pageSetup orientation="portrait"/>
  <headerFooter>
    <oddFooter>&amp;C&amp;"Helvetica Neue,Regular"&amp;12&amp;K000000&amp;P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4A34D-B7E8-485A-8795-DADFAB5B1FDD}">
  <dimension ref="A1:AQ199"/>
  <sheetViews>
    <sheetView showGridLines="0" zoomScale="50" zoomScaleNormal="50" workbookViewId="0">
      <pane ySplit="5" topLeftCell="A192" activePane="bottomLeft" state="frozen"/>
      <selection pane="bottomLeft" activeCell="B65" sqref="B65"/>
    </sheetView>
  </sheetViews>
  <sheetFormatPr defaultColWidth="9.140625" defaultRowHeight="15.4" customHeight="1"/>
  <cols>
    <col min="1" max="1" width="8.5703125" style="157" customWidth="1"/>
    <col min="2" max="2" width="80.5703125" style="443" customWidth="1"/>
    <col min="3" max="3" width="28.140625" style="157" customWidth="1"/>
    <col min="4" max="4" width="6.5703125" style="157" customWidth="1"/>
    <col min="5" max="12" width="17.5703125" style="157" customWidth="1"/>
    <col min="13" max="13" width="25.42578125" style="157" customWidth="1"/>
    <col min="14" max="14" width="26.42578125" style="157" customWidth="1"/>
    <col min="15" max="15" width="10.85546875" style="157" customWidth="1"/>
    <col min="16" max="21" width="9.140625" style="157" customWidth="1"/>
    <col min="22" max="16384" width="9.140625" style="157"/>
  </cols>
  <sheetData>
    <row r="1" spans="1:43" ht="20.100000000000001" customHeight="1">
      <c r="A1" s="1"/>
      <c r="B1" s="493"/>
      <c r="C1" s="493"/>
      <c r="D1" s="493"/>
      <c r="E1" s="493"/>
      <c r="F1" s="493"/>
      <c r="G1" s="493"/>
      <c r="H1" s="493"/>
      <c r="I1" s="493"/>
      <c r="J1" s="493"/>
      <c r="K1" s="493"/>
      <c r="L1" s="493"/>
      <c r="M1" s="493"/>
      <c r="N1" s="493"/>
      <c r="O1" s="493"/>
      <c r="P1" s="493"/>
      <c r="Q1" s="493"/>
      <c r="R1" s="155"/>
      <c r="S1" s="155"/>
      <c r="T1" s="156"/>
    </row>
    <row r="2" spans="1:43" ht="20.100000000000001" customHeight="1">
      <c r="A2" s="3"/>
      <c r="B2" s="20"/>
      <c r="C2" s="4"/>
      <c r="D2" s="22"/>
      <c r="E2" s="4"/>
      <c r="F2" s="4"/>
      <c r="G2" s="4"/>
      <c r="H2" s="498"/>
      <c r="I2" s="498"/>
      <c r="J2" s="5"/>
      <c r="K2" s="5"/>
      <c r="L2" s="4"/>
      <c r="M2" s="4"/>
      <c r="N2" s="4"/>
      <c r="O2" s="4"/>
      <c r="P2" s="4"/>
      <c r="Q2" s="4"/>
      <c r="R2" s="5"/>
      <c r="S2" s="5"/>
      <c r="T2" s="29"/>
    </row>
    <row r="3" spans="1:43" ht="20.100000000000001" customHeight="1">
      <c r="A3" s="3"/>
      <c r="B3" s="23"/>
      <c r="C3" s="5"/>
      <c r="D3" s="25"/>
      <c r="E3" s="5"/>
      <c r="F3" s="5"/>
      <c r="G3" s="5"/>
      <c r="H3" s="5"/>
      <c r="I3" s="5"/>
      <c r="J3" s="5"/>
      <c r="K3" s="5"/>
      <c r="L3" s="26"/>
      <c r="M3" s="5"/>
      <c r="N3" s="5"/>
      <c r="O3" s="5"/>
      <c r="P3" s="5"/>
      <c r="Q3" s="5"/>
      <c r="R3" s="5"/>
      <c r="S3" s="5"/>
      <c r="T3" s="29"/>
    </row>
    <row r="4" spans="1:43" ht="20.100000000000001" customHeight="1">
      <c r="A4" s="3"/>
      <c r="B4" s="23"/>
      <c r="C4" s="135"/>
      <c r="D4" s="136"/>
      <c r="E4" s="135"/>
      <c r="F4" s="135"/>
      <c r="G4" s="135"/>
      <c r="H4" s="135"/>
      <c r="I4" s="135"/>
      <c r="J4" s="135"/>
      <c r="K4" s="135"/>
      <c r="L4" s="26"/>
      <c r="M4" s="5"/>
      <c r="N4" s="5"/>
      <c r="O4" s="5"/>
      <c r="P4" s="5"/>
      <c r="Q4" s="5"/>
      <c r="R4" s="5"/>
      <c r="S4" s="5"/>
      <c r="T4" s="29"/>
    </row>
    <row r="5" spans="1:43" ht="25.5" customHeight="1">
      <c r="A5" s="3"/>
      <c r="B5" s="41"/>
      <c r="C5" s="42" t="s">
        <v>8</v>
      </c>
      <c r="D5" s="42"/>
      <c r="E5" s="43">
        <v>2016</v>
      </c>
      <c r="F5" s="43">
        <v>2017</v>
      </c>
      <c r="G5" s="43">
        <v>2018</v>
      </c>
      <c r="H5" s="43">
        <v>2019</v>
      </c>
      <c r="I5" s="43">
        <v>2020</v>
      </c>
      <c r="J5" s="43">
        <v>2021</v>
      </c>
      <c r="K5" s="43">
        <v>2022</v>
      </c>
      <c r="L5" s="43">
        <v>2023</v>
      </c>
      <c r="M5" s="5"/>
      <c r="N5" s="5"/>
      <c r="O5" s="5"/>
      <c r="P5" s="5"/>
      <c r="Q5" s="5"/>
      <c r="R5" s="5"/>
      <c r="S5" s="5"/>
      <c r="T5" s="29"/>
    </row>
    <row r="6" spans="1:43" ht="25.5" customHeight="1">
      <c r="A6" s="3"/>
      <c r="B6" s="23"/>
      <c r="C6" s="5"/>
      <c r="D6" s="25"/>
      <c r="E6" s="5"/>
      <c r="F6" s="5"/>
      <c r="G6" s="5"/>
      <c r="H6" s="5"/>
      <c r="I6" s="5"/>
      <c r="J6" s="5"/>
      <c r="K6" s="5"/>
      <c r="L6" s="5"/>
      <c r="M6" s="5"/>
      <c r="N6" s="5"/>
      <c r="O6" s="5"/>
      <c r="P6" s="5"/>
      <c r="Q6" s="5"/>
      <c r="R6" s="5"/>
      <c r="S6" s="5"/>
      <c r="T6" s="29"/>
    </row>
    <row r="7" spans="1:43" ht="30" customHeight="1">
      <c r="A7" s="3"/>
      <c r="B7" s="137" t="s">
        <v>241</v>
      </c>
      <c r="C7" s="135"/>
      <c r="D7" s="136"/>
      <c r="E7" s="135"/>
      <c r="F7" s="135"/>
      <c r="G7" s="135"/>
      <c r="H7" s="135"/>
      <c r="I7" s="135"/>
      <c r="J7" s="135"/>
      <c r="K7" s="135"/>
      <c r="L7" s="135"/>
      <c r="M7" s="5"/>
      <c r="N7" s="5"/>
      <c r="O7" s="5"/>
      <c r="P7" s="5"/>
      <c r="Q7" s="5"/>
      <c r="R7" s="5"/>
      <c r="S7" s="5"/>
      <c r="T7" s="29"/>
    </row>
    <row r="8" spans="1:43" ht="30" customHeight="1">
      <c r="A8" s="3"/>
      <c r="B8" s="30" t="s">
        <v>324</v>
      </c>
      <c r="C8" s="58"/>
      <c r="D8" s="58"/>
      <c r="E8" s="58"/>
      <c r="F8" s="58"/>
      <c r="G8" s="58"/>
      <c r="H8" s="58"/>
      <c r="I8" s="58"/>
      <c r="J8" s="58"/>
      <c r="K8" s="58"/>
      <c r="L8" s="5"/>
      <c r="M8" s="5"/>
      <c r="N8" s="5"/>
      <c r="O8" s="5"/>
      <c r="P8" s="5"/>
      <c r="Q8" s="5"/>
      <c r="R8" s="5"/>
      <c r="S8" s="5"/>
      <c r="T8" s="29"/>
    </row>
    <row r="9" spans="1:43" ht="33.950000000000003" customHeight="1">
      <c r="A9" s="3"/>
      <c r="B9" s="44" t="s">
        <v>242</v>
      </c>
      <c r="C9" s="45" t="s">
        <v>243</v>
      </c>
      <c r="D9" s="45" t="s">
        <v>12</v>
      </c>
      <c r="E9" s="32" t="s">
        <v>11</v>
      </c>
      <c r="F9" s="27">
        <v>1.2878348709735199</v>
      </c>
      <c r="G9" s="27">
        <v>0.84083756311670899</v>
      </c>
      <c r="H9" s="27">
        <v>0.64988406068357396</v>
      </c>
      <c r="I9" s="27">
        <v>0.36132088600349499</v>
      </c>
      <c r="J9" s="28">
        <v>0.63</v>
      </c>
      <c r="K9" s="116">
        <v>0.47</v>
      </c>
      <c r="L9" s="116">
        <v>0.48</v>
      </c>
      <c r="M9" s="5"/>
      <c r="N9" s="5"/>
      <c r="O9" s="5"/>
      <c r="P9" s="5"/>
      <c r="Q9" s="5"/>
      <c r="R9" s="5"/>
      <c r="S9" s="5"/>
      <c r="T9" s="29"/>
    </row>
    <row r="10" spans="1:43" ht="33.950000000000003" customHeight="1">
      <c r="A10" s="3"/>
      <c r="B10" s="44" t="s">
        <v>244</v>
      </c>
      <c r="C10" s="45" t="s">
        <v>245</v>
      </c>
      <c r="D10" s="45" t="s">
        <v>13</v>
      </c>
      <c r="E10" s="27">
        <v>1.1005734755649701</v>
      </c>
      <c r="F10" s="27">
        <v>1.11544752604006</v>
      </c>
      <c r="G10" s="27">
        <v>0.96401758828667194</v>
      </c>
      <c r="H10" s="27">
        <v>1.0253726290785301</v>
      </c>
      <c r="I10" s="27">
        <v>0.60679843450968596</v>
      </c>
      <c r="J10" s="27">
        <v>0.67</v>
      </c>
      <c r="K10" s="27">
        <v>0.54686589517754303</v>
      </c>
      <c r="L10" s="116">
        <v>0.87</v>
      </c>
      <c r="M10" s="5"/>
      <c r="N10" s="5"/>
      <c r="O10" s="5"/>
      <c r="P10" s="5"/>
      <c r="Q10" s="5"/>
      <c r="R10" s="5"/>
      <c r="S10" s="5"/>
      <c r="T10" s="29"/>
    </row>
    <row r="11" spans="1:43" ht="33.950000000000003" customHeight="1">
      <c r="A11" s="3"/>
      <c r="B11" s="44" t="s">
        <v>246</v>
      </c>
      <c r="C11" s="45" t="s">
        <v>245</v>
      </c>
      <c r="D11" s="45" t="s">
        <v>14</v>
      </c>
      <c r="E11" s="32" t="s">
        <v>11</v>
      </c>
      <c r="F11" s="27">
        <v>6.4391743548676104</v>
      </c>
      <c r="G11" s="27">
        <v>4.2041878155835404</v>
      </c>
      <c r="H11" s="27">
        <v>3.2494203034178701</v>
      </c>
      <c r="I11" s="27">
        <v>1.80660443001747</v>
      </c>
      <c r="J11" s="27">
        <v>2.9</v>
      </c>
      <c r="K11" s="116">
        <v>2.36</v>
      </c>
      <c r="L11" s="116">
        <v>2.4</v>
      </c>
      <c r="M11" s="5"/>
      <c r="N11" s="5"/>
      <c r="O11" s="5"/>
      <c r="P11" s="5"/>
      <c r="Q11" s="5"/>
      <c r="R11" s="5"/>
      <c r="S11" s="5"/>
      <c r="T11" s="29"/>
      <c r="AC11" s="160"/>
      <c r="AD11" s="160"/>
      <c r="AE11" s="160"/>
      <c r="AF11" s="160"/>
      <c r="AG11" s="160"/>
      <c r="AH11" s="160"/>
      <c r="AI11" s="160"/>
      <c r="AJ11" s="160"/>
      <c r="AK11" s="160"/>
      <c r="AL11" s="160"/>
      <c r="AM11" s="160"/>
      <c r="AN11" s="160"/>
      <c r="AO11" s="160"/>
      <c r="AP11" s="160"/>
      <c r="AQ11" s="160"/>
    </row>
    <row r="12" spans="1:43" ht="33.950000000000003" customHeight="1">
      <c r="A12" s="3"/>
      <c r="B12" s="44" t="s">
        <v>44</v>
      </c>
      <c r="C12" s="45" t="s">
        <v>247</v>
      </c>
      <c r="D12" s="45" t="s">
        <v>16</v>
      </c>
      <c r="E12" s="32" t="s">
        <v>11</v>
      </c>
      <c r="F12" s="27">
        <v>52.12</v>
      </c>
      <c r="G12" s="27">
        <v>22.62</v>
      </c>
      <c r="H12" s="27">
        <v>35.844716413702898</v>
      </c>
      <c r="I12" s="27">
        <v>19.238268548659399</v>
      </c>
      <c r="J12" s="27">
        <v>30.13</v>
      </c>
      <c r="K12" s="116">
        <v>23.587189531473499</v>
      </c>
      <c r="L12" s="116">
        <v>29.97</v>
      </c>
      <c r="M12" s="5"/>
      <c r="N12" s="5"/>
      <c r="O12" s="5"/>
      <c r="P12" s="5"/>
      <c r="Q12" s="5"/>
      <c r="R12" s="5"/>
      <c r="S12" s="5"/>
      <c r="T12" s="29"/>
      <c r="AC12" s="160"/>
      <c r="AD12" s="160"/>
      <c r="AE12" s="160"/>
      <c r="AF12" s="160"/>
      <c r="AG12" s="160"/>
      <c r="AH12" s="160"/>
      <c r="AI12" s="160"/>
      <c r="AJ12" s="160"/>
      <c r="AK12" s="160"/>
      <c r="AL12" s="160"/>
      <c r="AM12" s="160"/>
      <c r="AN12" s="160"/>
      <c r="AO12" s="160"/>
      <c r="AP12" s="160"/>
      <c r="AQ12" s="160"/>
    </row>
    <row r="13" spans="1:43" ht="33.950000000000003" customHeight="1">
      <c r="A13" s="3"/>
      <c r="B13" s="44" t="s">
        <v>45</v>
      </c>
      <c r="C13" s="45" t="s">
        <v>243</v>
      </c>
      <c r="D13" s="45" t="s">
        <v>20</v>
      </c>
      <c r="E13" s="138">
        <v>2.5594731989882899E-3</v>
      </c>
      <c r="F13" s="138">
        <v>1.0140432054909601E-2</v>
      </c>
      <c r="G13" s="138">
        <v>5.3556532682592899E-3</v>
      </c>
      <c r="H13" s="138">
        <v>1.44418680151905E-2</v>
      </c>
      <c r="I13" s="138">
        <v>5.5163494046335101E-3</v>
      </c>
      <c r="J13" s="138">
        <v>3.0000000000000001E-3</v>
      </c>
      <c r="K13" s="138">
        <v>5.756483107132033E-3</v>
      </c>
      <c r="L13" s="171">
        <v>5.0000000000000001E-3</v>
      </c>
      <c r="M13" s="5"/>
      <c r="N13" s="5"/>
      <c r="O13" s="5"/>
      <c r="P13" s="5"/>
      <c r="Q13" s="5"/>
      <c r="R13" s="5"/>
      <c r="S13" s="5"/>
      <c r="T13" s="29"/>
      <c r="AC13" s="160"/>
      <c r="AD13" s="160"/>
      <c r="AE13" s="160"/>
      <c r="AF13" s="160"/>
      <c r="AG13" s="160"/>
      <c r="AH13" s="160"/>
      <c r="AI13" s="160"/>
      <c r="AJ13" s="160"/>
      <c r="AK13" s="160"/>
      <c r="AL13" s="160"/>
      <c r="AM13" s="160"/>
      <c r="AN13" s="160"/>
      <c r="AO13" s="160"/>
      <c r="AP13" s="160"/>
      <c r="AQ13" s="160"/>
    </row>
    <row r="14" spans="1:43" ht="33.950000000000003" customHeight="1">
      <c r="A14" s="3"/>
      <c r="B14" s="139" t="s">
        <v>46</v>
      </c>
      <c r="C14" s="45" t="s">
        <v>245</v>
      </c>
      <c r="D14" s="45"/>
      <c r="E14" s="32" t="s">
        <v>11</v>
      </c>
      <c r="F14" s="27">
        <v>5.0702160274548103E-2</v>
      </c>
      <c r="G14" s="27">
        <v>2.6778266341296399E-2</v>
      </c>
      <c r="H14" s="27">
        <v>7.2209340075952699E-2</v>
      </c>
      <c r="I14" s="27">
        <v>2.75817470231676E-2</v>
      </c>
      <c r="J14" s="27">
        <v>0.01</v>
      </c>
      <c r="K14" s="116">
        <v>2.9000000000000001E-2</v>
      </c>
      <c r="L14" s="116">
        <v>0.01</v>
      </c>
      <c r="M14" s="5"/>
      <c r="N14" s="5"/>
      <c r="O14" s="5"/>
      <c r="P14" s="5"/>
      <c r="Q14" s="5"/>
      <c r="R14" s="5"/>
      <c r="S14" s="5"/>
      <c r="T14" s="29"/>
      <c r="AC14" s="160"/>
      <c r="AD14" s="160"/>
      <c r="AE14" s="160"/>
      <c r="AF14" s="160"/>
      <c r="AG14" s="160"/>
      <c r="AH14" s="160"/>
      <c r="AI14" s="160"/>
      <c r="AJ14" s="160"/>
      <c r="AK14" s="160"/>
      <c r="AL14" s="160"/>
      <c r="AM14" s="160"/>
      <c r="AN14" s="160"/>
      <c r="AO14" s="160"/>
      <c r="AP14" s="160"/>
      <c r="AQ14" s="160"/>
    </row>
    <row r="15" spans="1:43" ht="26.1" customHeight="1">
      <c r="A15" s="3"/>
      <c r="B15" s="31" t="s">
        <v>47</v>
      </c>
      <c r="C15" s="448"/>
      <c r="D15" s="45" t="s">
        <v>21</v>
      </c>
      <c r="E15" s="27">
        <f>E33/E17*200000</f>
        <v>6.0736299011992161</v>
      </c>
      <c r="F15" s="27">
        <f>F33/F17*200000</f>
        <v>10.234231051417542</v>
      </c>
      <c r="G15" s="27">
        <f>G33/G17*200000</f>
        <v>5.8751516352804405</v>
      </c>
      <c r="H15" s="27">
        <f>H33/H17*200000</f>
        <v>7.1689432827405817</v>
      </c>
      <c r="I15" s="27">
        <f>I33/I17*200000</f>
        <v>3.847653709731873</v>
      </c>
      <c r="J15" s="27">
        <v>6.03</v>
      </c>
      <c r="K15" s="27">
        <v>4.7174379062947009</v>
      </c>
      <c r="L15" s="116">
        <v>5.95</v>
      </c>
      <c r="M15" s="5"/>
      <c r="N15" s="5"/>
      <c r="O15" s="5"/>
      <c r="P15" s="5"/>
      <c r="Q15" s="5"/>
      <c r="R15" s="5"/>
      <c r="S15" s="5"/>
      <c r="T15" s="29"/>
      <c r="AC15" s="160"/>
      <c r="AD15" s="160"/>
      <c r="AE15" s="160"/>
      <c r="AF15" s="160"/>
      <c r="AG15" s="160"/>
      <c r="AH15" s="160"/>
      <c r="AI15" s="160"/>
      <c r="AJ15" s="160"/>
      <c r="AK15" s="160"/>
      <c r="AL15" s="160"/>
      <c r="AM15" s="160"/>
      <c r="AN15" s="160"/>
      <c r="AO15" s="160"/>
      <c r="AP15" s="160"/>
      <c r="AQ15" s="160"/>
    </row>
    <row r="16" spans="1:43" ht="26.1" customHeight="1">
      <c r="A16" s="3"/>
      <c r="B16" s="44" t="s">
        <v>48</v>
      </c>
      <c r="C16" s="45" t="s">
        <v>245</v>
      </c>
      <c r="D16" s="45" t="s">
        <v>22</v>
      </c>
      <c r="E16" s="138">
        <v>0.102378927959532</v>
      </c>
      <c r="F16" s="138">
        <v>6.3377700343185198E-2</v>
      </c>
      <c r="G16" s="138">
        <v>4.0167399511944701E-2</v>
      </c>
      <c r="H16" s="138">
        <v>8.6651208091143198E-2</v>
      </c>
      <c r="I16" s="138">
        <v>8.2745241069502706E-2</v>
      </c>
      <c r="J16" s="138">
        <v>9.5000000000000001E-2</v>
      </c>
      <c r="K16" s="138">
        <v>5.7564831071320328E-2</v>
      </c>
      <c r="L16" s="138">
        <v>0.13</v>
      </c>
      <c r="M16" s="5"/>
      <c r="N16" s="5"/>
      <c r="O16" s="5"/>
      <c r="P16" s="5"/>
      <c r="Q16" s="5"/>
      <c r="R16" s="5"/>
      <c r="S16" s="5"/>
      <c r="T16" s="29"/>
      <c r="AC16" s="160"/>
      <c r="AD16" s="160"/>
      <c r="AE16" s="160"/>
      <c r="AF16" s="160"/>
      <c r="AG16" s="160"/>
      <c r="AH16" s="160"/>
      <c r="AI16" s="160"/>
      <c r="AJ16" s="160"/>
      <c r="AK16" s="160"/>
      <c r="AL16" s="160"/>
      <c r="AM16" s="160"/>
      <c r="AN16" s="160"/>
      <c r="AO16" s="160"/>
      <c r="AP16" s="160"/>
      <c r="AQ16" s="160"/>
    </row>
    <row r="17" spans="1:43" ht="26.1" customHeight="1">
      <c r="A17" s="3"/>
      <c r="B17" s="44" t="s">
        <v>248</v>
      </c>
      <c r="C17" s="45" t="s">
        <v>141</v>
      </c>
      <c r="D17" s="45"/>
      <c r="E17" s="37">
        <v>78141080</v>
      </c>
      <c r="F17" s="37">
        <v>78892102</v>
      </c>
      <c r="G17" s="37">
        <v>74687434</v>
      </c>
      <c r="H17" s="37">
        <v>69243120</v>
      </c>
      <c r="I17" s="37">
        <v>72511723</v>
      </c>
      <c r="J17" s="37">
        <v>73553107</v>
      </c>
      <c r="K17" s="37">
        <v>69486871.159999996</v>
      </c>
      <c r="L17" s="37">
        <v>69323211</v>
      </c>
      <c r="M17" s="5"/>
      <c r="N17" s="5"/>
      <c r="O17" s="5"/>
      <c r="P17" s="5"/>
      <c r="Q17" s="5"/>
      <c r="R17" s="5"/>
      <c r="S17" s="5"/>
      <c r="T17" s="29"/>
      <c r="AC17" s="160"/>
      <c r="AD17" s="160"/>
      <c r="AE17" s="160"/>
      <c r="AF17" s="160"/>
      <c r="AG17" s="160"/>
      <c r="AH17" s="160"/>
      <c r="AI17" s="160"/>
      <c r="AJ17" s="160"/>
      <c r="AK17" s="160"/>
      <c r="AL17" s="160"/>
      <c r="AM17" s="160"/>
      <c r="AN17" s="160"/>
      <c r="AO17" s="160"/>
      <c r="AP17" s="160"/>
      <c r="AQ17" s="160"/>
    </row>
    <row r="18" spans="1:43" ht="26.1" customHeight="1">
      <c r="A18" s="3"/>
      <c r="B18" s="47" t="s">
        <v>249</v>
      </c>
      <c r="C18" s="48" t="s">
        <v>28</v>
      </c>
      <c r="D18" s="48" t="s">
        <v>23</v>
      </c>
      <c r="E18" s="49">
        <v>87</v>
      </c>
      <c r="F18" s="49">
        <v>93</v>
      </c>
      <c r="G18" s="36">
        <v>72</v>
      </c>
      <c r="H18" s="36">
        <v>71</v>
      </c>
      <c r="I18" s="36">
        <v>46</v>
      </c>
      <c r="J18" s="36">
        <v>67</v>
      </c>
      <c r="K18" s="36">
        <v>38</v>
      </c>
      <c r="L18" s="36">
        <v>20</v>
      </c>
      <c r="M18" s="5"/>
      <c r="N18" s="5"/>
      <c r="O18" s="5"/>
      <c r="P18" s="5"/>
      <c r="Q18" s="5"/>
      <c r="R18" s="5"/>
      <c r="S18" s="5"/>
      <c r="T18" s="29"/>
      <c r="AC18" s="160"/>
      <c r="AD18" s="160"/>
      <c r="AE18" s="160"/>
      <c r="AF18" s="160"/>
      <c r="AG18" s="160"/>
      <c r="AH18" s="160"/>
      <c r="AI18" s="160"/>
      <c r="AJ18" s="160"/>
      <c r="AK18" s="160"/>
      <c r="AL18" s="160"/>
      <c r="AM18" s="160"/>
      <c r="AN18" s="160"/>
      <c r="AO18" s="160"/>
      <c r="AP18" s="160"/>
      <c r="AQ18" s="160"/>
    </row>
    <row r="19" spans="1:43" ht="26.1" customHeight="1">
      <c r="A19" s="3"/>
      <c r="B19" s="31" t="s">
        <v>250</v>
      </c>
      <c r="C19" s="45" t="s">
        <v>28</v>
      </c>
      <c r="D19" s="45"/>
      <c r="E19" s="37">
        <v>1</v>
      </c>
      <c r="F19" s="37">
        <v>4</v>
      </c>
      <c r="G19" s="33">
        <v>2</v>
      </c>
      <c r="H19" s="33">
        <v>5</v>
      </c>
      <c r="I19" s="33">
        <v>2</v>
      </c>
      <c r="J19" s="33">
        <v>1</v>
      </c>
      <c r="K19" s="33">
        <v>2</v>
      </c>
      <c r="L19" s="33">
        <v>0</v>
      </c>
      <c r="M19" s="5"/>
      <c r="N19" s="5"/>
      <c r="O19" s="5"/>
      <c r="P19" s="5"/>
      <c r="Q19" s="5"/>
      <c r="R19" s="5"/>
      <c r="S19" s="5"/>
      <c r="T19" s="29"/>
      <c r="AC19" s="160"/>
      <c r="AD19" s="160"/>
      <c r="AE19" s="160"/>
      <c r="AF19" s="160"/>
      <c r="AG19" s="160"/>
      <c r="AH19" s="160"/>
      <c r="AI19" s="160"/>
      <c r="AJ19" s="160"/>
      <c r="AK19" s="160"/>
      <c r="AL19" s="160"/>
      <c r="AM19" s="160"/>
      <c r="AN19" s="160"/>
      <c r="AO19" s="160"/>
      <c r="AP19" s="160"/>
      <c r="AQ19" s="160"/>
    </row>
    <row r="20" spans="1:43" ht="26.1" customHeight="1">
      <c r="A20" s="3"/>
      <c r="B20" s="31" t="s">
        <v>251</v>
      </c>
      <c r="C20" s="45" t="s">
        <v>28</v>
      </c>
      <c r="D20" s="45"/>
      <c r="E20" s="37">
        <v>8</v>
      </c>
      <c r="F20" s="37">
        <v>6</v>
      </c>
      <c r="G20" s="33">
        <v>3</v>
      </c>
      <c r="H20" s="33">
        <v>6</v>
      </c>
      <c r="I20" s="33">
        <v>6</v>
      </c>
      <c r="J20" s="33">
        <v>7</v>
      </c>
      <c r="K20" s="33">
        <v>4</v>
      </c>
      <c r="L20" s="33">
        <v>3</v>
      </c>
      <c r="M20" s="5"/>
      <c r="N20" s="5"/>
      <c r="O20" s="5"/>
      <c r="P20" s="5"/>
      <c r="Q20" s="5"/>
      <c r="R20" s="5"/>
      <c r="S20" s="5"/>
      <c r="T20" s="29"/>
      <c r="AC20" s="160"/>
      <c r="AD20" s="160"/>
      <c r="AE20" s="160"/>
      <c r="AF20" s="160"/>
      <c r="AG20" s="160"/>
      <c r="AH20" s="160"/>
      <c r="AI20" s="160"/>
      <c r="AJ20" s="160"/>
      <c r="AK20" s="160"/>
      <c r="AL20" s="160"/>
      <c r="AM20" s="160"/>
      <c r="AN20" s="160"/>
      <c r="AO20" s="160"/>
      <c r="AP20" s="160"/>
      <c r="AQ20" s="160"/>
    </row>
    <row r="21" spans="1:43" ht="26.1" customHeight="1">
      <c r="A21" s="3"/>
      <c r="B21" s="31" t="s">
        <v>252</v>
      </c>
      <c r="C21" s="45" t="s">
        <v>28</v>
      </c>
      <c r="D21" s="45"/>
      <c r="E21" s="37">
        <f>E18-E19-E20</f>
        <v>78</v>
      </c>
      <c r="F21" s="37">
        <f>F18-F19-F20</f>
        <v>83</v>
      </c>
      <c r="G21" s="37">
        <f>G18-G19-G20</f>
        <v>67</v>
      </c>
      <c r="H21" s="37">
        <f>H18-H19-H20</f>
        <v>60</v>
      </c>
      <c r="I21" s="37">
        <f>I18-I19-I20</f>
        <v>38</v>
      </c>
      <c r="J21" s="37">
        <v>59</v>
      </c>
      <c r="K21" s="37">
        <v>32</v>
      </c>
      <c r="L21" s="37">
        <v>17</v>
      </c>
      <c r="M21" s="5"/>
      <c r="N21" s="5"/>
      <c r="O21" s="5"/>
      <c r="P21" s="5"/>
      <c r="Q21" s="5"/>
      <c r="R21" s="5"/>
      <c r="S21" s="5"/>
      <c r="T21" s="29"/>
      <c r="AC21" s="160"/>
      <c r="AD21" s="160"/>
      <c r="AE21" s="160"/>
      <c r="AF21" s="160"/>
      <c r="AG21" s="160"/>
      <c r="AH21" s="160"/>
      <c r="AI21" s="160"/>
      <c r="AJ21" s="160"/>
      <c r="AK21" s="160"/>
      <c r="AL21" s="160"/>
      <c r="AM21" s="160"/>
      <c r="AN21" s="160"/>
      <c r="AO21" s="160"/>
      <c r="AP21" s="160"/>
      <c r="AQ21" s="160"/>
    </row>
    <row r="22" spans="1:43" ht="26.1" customHeight="1">
      <c r="A22" s="3"/>
      <c r="B22" s="47" t="s">
        <v>253</v>
      </c>
      <c r="C22" s="48" t="s">
        <v>28</v>
      </c>
      <c r="D22" s="48"/>
      <c r="E22" s="49">
        <v>2</v>
      </c>
      <c r="F22" s="49">
        <v>5</v>
      </c>
      <c r="G22" s="36">
        <v>0</v>
      </c>
      <c r="H22" s="36">
        <v>0</v>
      </c>
      <c r="I22" s="36">
        <v>3</v>
      </c>
      <c r="J22" s="36">
        <v>0</v>
      </c>
      <c r="K22" s="36">
        <v>0</v>
      </c>
      <c r="L22" s="36">
        <v>0</v>
      </c>
      <c r="M22" s="5"/>
      <c r="N22" s="5"/>
      <c r="O22" s="5"/>
      <c r="P22" s="5"/>
      <c r="Q22" s="5"/>
      <c r="R22" s="5"/>
      <c r="S22" s="5"/>
      <c r="T22" s="29"/>
      <c r="AC22" s="160"/>
      <c r="AD22" s="160"/>
      <c r="AE22" s="160"/>
      <c r="AF22" s="160"/>
      <c r="AG22" s="160"/>
      <c r="AH22" s="160"/>
      <c r="AI22" s="160"/>
      <c r="AJ22" s="160"/>
      <c r="AK22" s="160"/>
      <c r="AL22" s="160"/>
      <c r="AM22" s="160"/>
      <c r="AN22" s="160"/>
      <c r="AO22" s="160"/>
      <c r="AP22" s="160"/>
      <c r="AQ22" s="160"/>
    </row>
    <row r="23" spans="1:43" ht="26.1" customHeight="1">
      <c r="A23" s="3"/>
      <c r="B23" s="31" t="s">
        <v>250</v>
      </c>
      <c r="C23" s="45" t="s">
        <v>28</v>
      </c>
      <c r="D23" s="45"/>
      <c r="E23" s="37">
        <v>0</v>
      </c>
      <c r="F23" s="37">
        <v>0</v>
      </c>
      <c r="G23" s="33">
        <v>0</v>
      </c>
      <c r="H23" s="33">
        <v>0</v>
      </c>
      <c r="I23" s="33">
        <v>2</v>
      </c>
      <c r="J23" s="33">
        <v>0</v>
      </c>
      <c r="K23" s="33">
        <v>0</v>
      </c>
      <c r="L23" s="33">
        <v>0</v>
      </c>
      <c r="M23" s="5"/>
      <c r="N23" s="5"/>
      <c r="O23" s="5"/>
      <c r="P23" s="5"/>
      <c r="Q23" s="5"/>
      <c r="R23" s="5"/>
      <c r="S23" s="5"/>
      <c r="T23" s="29"/>
    </row>
    <row r="24" spans="1:43" ht="26.1" customHeight="1">
      <c r="A24" s="3"/>
      <c r="B24" s="31" t="s">
        <v>251</v>
      </c>
      <c r="C24" s="45" t="s">
        <v>28</v>
      </c>
      <c r="D24" s="45"/>
      <c r="E24" s="37">
        <v>0</v>
      </c>
      <c r="F24" s="37">
        <v>2</v>
      </c>
      <c r="G24" s="33">
        <v>0</v>
      </c>
      <c r="H24" s="33">
        <v>0</v>
      </c>
      <c r="I24" s="33">
        <v>0</v>
      </c>
      <c r="J24" s="33">
        <v>0</v>
      </c>
      <c r="K24" s="33">
        <v>0</v>
      </c>
      <c r="L24" s="33">
        <v>0</v>
      </c>
      <c r="M24" s="5"/>
      <c r="N24" s="5"/>
      <c r="O24" s="5"/>
      <c r="P24" s="5"/>
      <c r="Q24" s="5"/>
      <c r="R24" s="5"/>
      <c r="S24" s="5"/>
      <c r="T24" s="29"/>
    </row>
    <row r="25" spans="1:43" ht="26.1" customHeight="1">
      <c r="A25" s="3"/>
      <c r="B25" s="31" t="s">
        <v>252</v>
      </c>
      <c r="C25" s="45" t="s">
        <v>28</v>
      </c>
      <c r="D25" s="45"/>
      <c r="E25" s="37">
        <v>2</v>
      </c>
      <c r="F25" s="37">
        <v>3</v>
      </c>
      <c r="G25" s="33">
        <v>0</v>
      </c>
      <c r="H25" s="33">
        <v>0</v>
      </c>
      <c r="I25" s="33">
        <v>1</v>
      </c>
      <c r="J25" s="33">
        <v>0</v>
      </c>
      <c r="K25" s="33">
        <v>0</v>
      </c>
      <c r="L25" s="33">
        <v>0</v>
      </c>
      <c r="M25" s="5"/>
      <c r="N25" s="5"/>
      <c r="O25" s="5"/>
      <c r="P25" s="5"/>
      <c r="Q25" s="5"/>
      <c r="R25" s="5"/>
      <c r="S25" s="5"/>
      <c r="T25" s="29"/>
    </row>
    <row r="26" spans="1:43" ht="26.1" customHeight="1">
      <c r="A26" s="3"/>
      <c r="B26" s="47" t="s">
        <v>254</v>
      </c>
      <c r="C26" s="48" t="s">
        <v>15</v>
      </c>
      <c r="D26" s="48"/>
      <c r="E26" s="49">
        <v>86</v>
      </c>
      <c r="F26" s="49">
        <v>88</v>
      </c>
      <c r="G26" s="49">
        <v>72</v>
      </c>
      <c r="H26" s="36">
        <v>71</v>
      </c>
      <c r="I26" s="36">
        <v>44</v>
      </c>
      <c r="J26" s="36">
        <v>67</v>
      </c>
      <c r="K26" s="36">
        <v>38</v>
      </c>
      <c r="L26" s="36">
        <v>20</v>
      </c>
      <c r="M26" s="5"/>
      <c r="N26" s="5"/>
      <c r="O26" s="5"/>
      <c r="P26" s="5"/>
      <c r="Q26" s="5"/>
      <c r="R26" s="5"/>
      <c r="S26" s="5"/>
      <c r="T26" s="29"/>
    </row>
    <row r="27" spans="1:43" ht="26.1" customHeight="1">
      <c r="A27" s="3"/>
      <c r="B27" s="31" t="s">
        <v>250</v>
      </c>
      <c r="C27" s="45" t="s">
        <v>15</v>
      </c>
      <c r="D27" s="45"/>
      <c r="E27" s="37">
        <v>1</v>
      </c>
      <c r="F27" s="37">
        <v>4</v>
      </c>
      <c r="G27" s="37">
        <v>2</v>
      </c>
      <c r="H27" s="33">
        <v>5</v>
      </c>
      <c r="I27" s="115">
        <v>2</v>
      </c>
      <c r="J27" s="33">
        <v>1</v>
      </c>
      <c r="K27" s="33">
        <v>2</v>
      </c>
      <c r="L27" s="33">
        <v>0</v>
      </c>
      <c r="M27" s="5"/>
      <c r="N27" s="5"/>
      <c r="O27" s="5"/>
      <c r="P27" s="5"/>
      <c r="Q27" s="5"/>
      <c r="R27" s="5"/>
      <c r="S27" s="5"/>
      <c r="T27" s="29"/>
    </row>
    <row r="28" spans="1:43" ht="26.1" customHeight="1">
      <c r="A28" s="3"/>
      <c r="B28" s="31" t="s">
        <v>255</v>
      </c>
      <c r="C28" s="45" t="s">
        <v>15</v>
      </c>
      <c r="D28" s="45"/>
      <c r="E28" s="37">
        <v>1</v>
      </c>
      <c r="F28" s="37">
        <v>2</v>
      </c>
      <c r="G28" s="37">
        <v>0</v>
      </c>
      <c r="H28" s="33">
        <v>0</v>
      </c>
      <c r="I28" s="115">
        <v>1</v>
      </c>
      <c r="J28" s="33">
        <v>0</v>
      </c>
      <c r="K28" s="33">
        <v>0</v>
      </c>
      <c r="L28" s="33">
        <v>0</v>
      </c>
      <c r="M28" s="5"/>
      <c r="N28" s="5"/>
      <c r="O28" s="5"/>
      <c r="P28" s="5"/>
      <c r="Q28" s="5"/>
      <c r="R28" s="5"/>
      <c r="S28" s="5"/>
      <c r="T28" s="29"/>
    </row>
    <row r="29" spans="1:43" ht="26.1" customHeight="1">
      <c r="A29" s="3"/>
      <c r="B29" s="31" t="s">
        <v>256</v>
      </c>
      <c r="C29" s="45" t="s">
        <v>15</v>
      </c>
      <c r="D29" s="45"/>
      <c r="E29" s="37">
        <v>8</v>
      </c>
      <c r="F29" s="37">
        <v>5</v>
      </c>
      <c r="G29" s="37">
        <v>3</v>
      </c>
      <c r="H29" s="33">
        <v>6</v>
      </c>
      <c r="I29" s="33">
        <v>6</v>
      </c>
      <c r="J29" s="33">
        <v>7</v>
      </c>
      <c r="K29" s="33">
        <v>4</v>
      </c>
      <c r="L29" s="33">
        <v>3</v>
      </c>
      <c r="M29" s="5"/>
      <c r="N29" s="5"/>
      <c r="O29" s="5"/>
      <c r="P29" s="5"/>
      <c r="Q29" s="5"/>
      <c r="R29" s="5"/>
      <c r="S29" s="5"/>
      <c r="T29" s="29"/>
    </row>
    <row r="30" spans="1:43" ht="26.1" customHeight="1">
      <c r="A30" s="3"/>
      <c r="B30" s="31" t="s">
        <v>257</v>
      </c>
      <c r="C30" s="45" t="s">
        <v>15</v>
      </c>
      <c r="D30" s="45"/>
      <c r="E30" s="37">
        <f>E26-E27-E29</f>
        <v>77</v>
      </c>
      <c r="F30" s="37">
        <f>F26-F27-F29</f>
        <v>79</v>
      </c>
      <c r="G30" s="37">
        <f>G26-G27-G29</f>
        <v>67</v>
      </c>
      <c r="H30" s="37">
        <f>H26-H27-H29</f>
        <v>60</v>
      </c>
      <c r="I30" s="37">
        <v>41</v>
      </c>
      <c r="J30" s="37">
        <v>59</v>
      </c>
      <c r="K30" s="33">
        <v>32</v>
      </c>
      <c r="L30" s="33">
        <v>17</v>
      </c>
      <c r="M30" s="5"/>
      <c r="N30" s="5"/>
      <c r="O30" s="5"/>
      <c r="P30" s="5"/>
      <c r="Q30" s="5"/>
      <c r="R30" s="5"/>
      <c r="S30" s="5"/>
      <c r="T30" s="29"/>
    </row>
    <row r="31" spans="1:43" ht="26.1" customHeight="1">
      <c r="A31" s="3"/>
      <c r="B31" s="31" t="s">
        <v>258</v>
      </c>
      <c r="C31" s="45" t="s">
        <v>15</v>
      </c>
      <c r="D31" s="45"/>
      <c r="E31" s="37">
        <v>563</v>
      </c>
      <c r="F31" s="37">
        <v>420</v>
      </c>
      <c r="G31" s="37">
        <v>243</v>
      </c>
      <c r="H31" s="33">
        <v>154</v>
      </c>
      <c r="I31" s="33">
        <v>85</v>
      </c>
      <c r="J31" s="33">
        <v>164</v>
      </c>
      <c r="K31" s="33">
        <v>126</v>
      </c>
      <c r="L31" s="33">
        <v>105</v>
      </c>
      <c r="M31" s="5"/>
      <c r="N31" s="5"/>
      <c r="O31" s="5"/>
      <c r="P31" s="5"/>
      <c r="Q31" s="5"/>
      <c r="R31" s="5"/>
      <c r="S31" s="5"/>
      <c r="T31" s="29"/>
    </row>
    <row r="32" spans="1:43" ht="26.1" customHeight="1">
      <c r="A32" s="3"/>
      <c r="B32" s="31" t="s">
        <v>259</v>
      </c>
      <c r="C32" s="45" t="s">
        <v>15</v>
      </c>
      <c r="D32" s="45"/>
      <c r="E32" s="37">
        <v>4559</v>
      </c>
      <c r="F32" s="37">
        <v>16960</v>
      </c>
      <c r="G32" s="37">
        <v>15756</v>
      </c>
      <c r="H32" s="37">
        <v>13730</v>
      </c>
      <c r="I32" s="37">
        <v>10429</v>
      </c>
      <c r="J32" s="37">
        <v>9539</v>
      </c>
      <c r="K32" s="37">
        <v>12683</v>
      </c>
      <c r="L32" s="37">
        <v>11393</v>
      </c>
      <c r="M32" s="5"/>
      <c r="N32" s="5"/>
      <c r="O32" s="5"/>
      <c r="P32" s="5"/>
      <c r="Q32" s="5"/>
      <c r="R32" s="5"/>
      <c r="S32" s="5"/>
      <c r="T32" s="29"/>
    </row>
    <row r="33" spans="1:20" ht="33.950000000000003" customHeight="1">
      <c r="A33" s="3"/>
      <c r="B33" s="44" t="s">
        <v>53</v>
      </c>
      <c r="C33" s="45" t="s">
        <v>260</v>
      </c>
      <c r="D33" s="45"/>
      <c r="E33" s="37">
        <v>2373</v>
      </c>
      <c r="F33" s="37">
        <v>4037</v>
      </c>
      <c r="G33" s="37">
        <v>2194</v>
      </c>
      <c r="H33" s="37">
        <v>2482</v>
      </c>
      <c r="I33" s="37">
        <v>1395</v>
      </c>
      <c r="J33" s="37">
        <v>2216</v>
      </c>
      <c r="K33" s="37">
        <v>1639</v>
      </c>
      <c r="L33" s="37">
        <v>2064</v>
      </c>
      <c r="M33" s="5"/>
      <c r="N33" s="5"/>
      <c r="O33" s="5"/>
      <c r="P33" s="5"/>
      <c r="Q33" s="5"/>
      <c r="R33" s="5"/>
      <c r="S33" s="5"/>
      <c r="T33" s="29"/>
    </row>
    <row r="34" spans="1:20" ht="33.950000000000003" customHeight="1">
      <c r="A34" s="3"/>
      <c r="B34" s="44" t="s">
        <v>261</v>
      </c>
      <c r="C34" s="45" t="s">
        <v>28</v>
      </c>
      <c r="D34" s="45" t="s">
        <v>19</v>
      </c>
      <c r="E34" s="32" t="s">
        <v>11</v>
      </c>
      <c r="F34" s="37">
        <v>93</v>
      </c>
      <c r="G34" s="56">
        <v>71</v>
      </c>
      <c r="H34" s="37">
        <v>71</v>
      </c>
      <c r="I34" s="37">
        <v>46</v>
      </c>
      <c r="J34" s="37">
        <v>67</v>
      </c>
      <c r="K34" s="37">
        <v>38</v>
      </c>
      <c r="L34" s="37">
        <v>60</v>
      </c>
      <c r="M34" s="5"/>
      <c r="N34" s="5"/>
      <c r="O34" s="5"/>
      <c r="P34" s="5"/>
      <c r="Q34" s="5"/>
      <c r="R34" s="5"/>
      <c r="S34" s="5"/>
      <c r="T34" s="29"/>
    </row>
    <row r="35" spans="1:20" ht="33.950000000000003" customHeight="1">
      <c r="A35" s="3"/>
      <c r="B35" s="44" t="s">
        <v>55</v>
      </c>
      <c r="C35" s="45" t="s">
        <v>28</v>
      </c>
      <c r="D35" s="45"/>
      <c r="E35" s="32" t="s">
        <v>11</v>
      </c>
      <c r="F35" s="37">
        <v>0</v>
      </c>
      <c r="G35" s="37">
        <v>0</v>
      </c>
      <c r="H35" s="37">
        <v>0</v>
      </c>
      <c r="I35" s="37">
        <v>0</v>
      </c>
      <c r="J35" s="37">
        <v>0</v>
      </c>
      <c r="K35" s="37">
        <v>0</v>
      </c>
      <c r="L35" s="37">
        <v>0</v>
      </c>
      <c r="M35" s="5"/>
      <c r="N35" s="5"/>
      <c r="O35" s="5"/>
      <c r="P35" s="5"/>
      <c r="Q35" s="5"/>
      <c r="R35" s="5"/>
      <c r="S35" s="5"/>
      <c r="T35" s="29"/>
    </row>
    <row r="36" spans="1:20" ht="33.950000000000003" customHeight="1">
      <c r="A36" s="3"/>
      <c r="B36" s="44" t="s">
        <v>262</v>
      </c>
      <c r="C36" s="45" t="s">
        <v>28</v>
      </c>
      <c r="D36" s="45"/>
      <c r="E36" s="32" t="s">
        <v>11</v>
      </c>
      <c r="F36" s="37">
        <v>420</v>
      </c>
      <c r="G36" s="37">
        <v>243</v>
      </c>
      <c r="H36" s="37">
        <v>154</v>
      </c>
      <c r="I36" s="37">
        <v>85</v>
      </c>
      <c r="J36" s="37">
        <v>164</v>
      </c>
      <c r="K36" s="37">
        <v>126</v>
      </c>
      <c r="L36" s="37">
        <v>105</v>
      </c>
      <c r="M36" s="5"/>
      <c r="N36" s="5"/>
      <c r="O36" s="5"/>
      <c r="P36" s="5"/>
      <c r="Q36" s="5"/>
      <c r="R36" s="5"/>
      <c r="S36" s="5"/>
      <c r="T36" s="29"/>
    </row>
    <row r="37" spans="1:20" ht="33.950000000000003" customHeight="1">
      <c r="A37" s="3"/>
      <c r="B37" s="44" t="s">
        <v>263</v>
      </c>
      <c r="C37" s="45" t="s">
        <v>15</v>
      </c>
      <c r="D37" s="45"/>
      <c r="E37" s="32" t="s">
        <v>11</v>
      </c>
      <c r="F37" s="37">
        <v>508</v>
      </c>
      <c r="G37" s="56">
        <v>314</v>
      </c>
      <c r="H37" s="37">
        <v>225</v>
      </c>
      <c r="I37" s="56">
        <v>131</v>
      </c>
      <c r="J37" s="37">
        <v>231</v>
      </c>
      <c r="K37" s="37">
        <v>164</v>
      </c>
      <c r="L37" s="37">
        <v>165</v>
      </c>
      <c r="M37" s="5"/>
      <c r="N37" s="5"/>
      <c r="O37" s="5"/>
      <c r="P37" s="5"/>
      <c r="Q37" s="5"/>
      <c r="R37" s="5"/>
      <c r="S37" s="5"/>
      <c r="T37" s="29"/>
    </row>
    <row r="38" spans="1:20" ht="26.1" customHeight="1">
      <c r="A38" s="3"/>
      <c r="B38" s="52" t="s">
        <v>264</v>
      </c>
      <c r="C38" s="53"/>
      <c r="D38" s="45"/>
      <c r="E38" s="53"/>
      <c r="F38" s="5"/>
      <c r="G38" s="54"/>
      <c r="H38" s="37"/>
      <c r="I38" s="37"/>
      <c r="J38" s="37"/>
      <c r="K38" s="37"/>
      <c r="L38" s="5"/>
      <c r="M38" s="5"/>
      <c r="N38" s="5"/>
      <c r="O38" s="5"/>
      <c r="P38" s="5"/>
      <c r="Q38" s="5"/>
      <c r="R38" s="5"/>
      <c r="S38" s="5"/>
      <c r="T38" s="29"/>
    </row>
    <row r="39" spans="1:20" ht="33.950000000000003" customHeight="1">
      <c r="A39" s="3"/>
      <c r="B39" s="44" t="s">
        <v>242</v>
      </c>
      <c r="C39" s="45" t="s">
        <v>265</v>
      </c>
      <c r="D39" s="46"/>
      <c r="E39" s="32" t="s">
        <v>11</v>
      </c>
      <c r="F39" s="32" t="s">
        <v>11</v>
      </c>
      <c r="G39" s="27">
        <v>3.8748333920489202</v>
      </c>
      <c r="H39" s="27">
        <v>3.3004090031857198</v>
      </c>
      <c r="I39" s="27">
        <v>2.7985231260622698</v>
      </c>
      <c r="J39" s="27">
        <v>6.3</v>
      </c>
      <c r="K39" s="27">
        <v>4.6471314497801437</v>
      </c>
      <c r="L39" s="27">
        <v>4.66</v>
      </c>
      <c r="M39" s="5"/>
      <c r="N39" s="5"/>
      <c r="O39" s="5"/>
      <c r="P39" s="5"/>
      <c r="Q39" s="5"/>
      <c r="R39" s="5"/>
      <c r="S39" s="5"/>
      <c r="T39" s="29"/>
    </row>
    <row r="40" spans="1:20" ht="33.950000000000003" customHeight="1">
      <c r="A40" s="3"/>
      <c r="B40" s="44" t="s">
        <v>244</v>
      </c>
      <c r="C40" s="45" t="s">
        <v>245</v>
      </c>
      <c r="D40" s="46"/>
      <c r="E40" s="32" t="s">
        <v>11</v>
      </c>
      <c r="F40" s="32" t="s">
        <v>11</v>
      </c>
      <c r="G40" s="27">
        <v>11.070952548711199</v>
      </c>
      <c r="H40" s="27">
        <v>9.9012270095571608</v>
      </c>
      <c r="I40" s="27">
        <v>4.1977846890934103</v>
      </c>
      <c r="J40" s="27">
        <v>12.95</v>
      </c>
      <c r="K40" s="27">
        <v>10.259900603410706</v>
      </c>
      <c r="L40" s="27">
        <v>14.69</v>
      </c>
      <c r="M40" s="5"/>
      <c r="N40" s="5"/>
      <c r="O40" s="5"/>
      <c r="P40" s="5"/>
      <c r="Q40" s="5"/>
      <c r="R40" s="5"/>
      <c r="S40" s="5"/>
      <c r="T40" s="29"/>
    </row>
    <row r="41" spans="1:20" ht="33.950000000000003" customHeight="1">
      <c r="A41" s="3"/>
      <c r="B41" s="44" t="s">
        <v>246</v>
      </c>
      <c r="C41" s="45" t="s">
        <v>245</v>
      </c>
      <c r="D41" s="46"/>
      <c r="E41" s="32" t="s">
        <v>11</v>
      </c>
      <c r="F41" s="32" t="s">
        <v>11</v>
      </c>
      <c r="G41" s="55">
        <v>19.374166960244601</v>
      </c>
      <c r="H41" s="55">
        <v>16.502045015928601</v>
      </c>
      <c r="I41" s="55">
        <v>13.9926156303114</v>
      </c>
      <c r="J41" s="55">
        <v>31.5</v>
      </c>
      <c r="K41" s="55">
        <v>23.235657248900718</v>
      </c>
      <c r="L41" s="55">
        <v>23.32</v>
      </c>
      <c r="M41" s="5"/>
      <c r="N41" s="5"/>
      <c r="O41" s="5"/>
      <c r="P41" s="5"/>
      <c r="Q41" s="5"/>
      <c r="R41" s="5"/>
      <c r="S41" s="5"/>
      <c r="T41" s="29"/>
    </row>
    <row r="42" spans="1:20" ht="33.950000000000003" customHeight="1">
      <c r="A42" s="3"/>
      <c r="B42" s="44" t="s">
        <v>44</v>
      </c>
      <c r="C42" s="45" t="s">
        <v>247</v>
      </c>
      <c r="D42" s="46"/>
      <c r="E42" s="32" t="s">
        <v>11</v>
      </c>
      <c r="F42" s="32" t="s">
        <v>11</v>
      </c>
      <c r="G42" s="37">
        <v>303.26502160219599</v>
      </c>
      <c r="H42" s="37">
        <v>272.69629388822</v>
      </c>
      <c r="I42" s="37">
        <v>45.7092110590171</v>
      </c>
      <c r="J42" s="37">
        <v>206</v>
      </c>
      <c r="K42" s="37">
        <v>213.64734197690532</v>
      </c>
      <c r="L42" s="37">
        <v>245</v>
      </c>
      <c r="M42" s="5"/>
      <c r="N42" s="5"/>
      <c r="O42" s="5"/>
      <c r="P42" s="5"/>
      <c r="Q42" s="5"/>
      <c r="R42" s="5"/>
      <c r="S42" s="5"/>
      <c r="T42" s="29"/>
    </row>
    <row r="43" spans="1:20" ht="33.950000000000003" customHeight="1">
      <c r="A43" s="3"/>
      <c r="B43" s="44" t="s">
        <v>45</v>
      </c>
      <c r="C43" s="45" t="s">
        <v>243</v>
      </c>
      <c r="D43" s="46"/>
      <c r="E43" s="32" t="s">
        <v>11</v>
      </c>
      <c r="F43" s="32" t="s">
        <v>11</v>
      </c>
      <c r="G43" s="37">
        <v>0</v>
      </c>
      <c r="H43" s="37">
        <v>0</v>
      </c>
      <c r="I43" s="37">
        <v>0</v>
      </c>
      <c r="J43" s="37">
        <v>0</v>
      </c>
      <c r="K43" s="37">
        <v>0</v>
      </c>
      <c r="L43" s="37">
        <v>0</v>
      </c>
      <c r="M43" s="5"/>
      <c r="N43" s="5"/>
      <c r="O43" s="5"/>
      <c r="P43" s="5"/>
      <c r="Q43" s="5"/>
      <c r="R43" s="5"/>
      <c r="S43" s="5"/>
      <c r="T43" s="29"/>
    </row>
    <row r="44" spans="1:20" ht="33.950000000000003" customHeight="1">
      <c r="A44" s="3"/>
      <c r="B44" s="44" t="s">
        <v>46</v>
      </c>
      <c r="C44" s="45" t="s">
        <v>245</v>
      </c>
      <c r="D44" s="46"/>
      <c r="E44" s="32" t="s">
        <v>11</v>
      </c>
      <c r="F44" s="32" t="s">
        <v>11</v>
      </c>
      <c r="G44" s="37">
        <v>0</v>
      </c>
      <c r="H44" s="37">
        <v>0</v>
      </c>
      <c r="I44" s="33">
        <v>0</v>
      </c>
      <c r="J44" s="33">
        <v>0</v>
      </c>
      <c r="K44" s="33">
        <v>0</v>
      </c>
      <c r="L44" s="33">
        <v>0</v>
      </c>
      <c r="M44" s="5"/>
      <c r="N44" s="5"/>
      <c r="O44" s="5"/>
      <c r="P44" s="5"/>
      <c r="Q44" s="5"/>
      <c r="R44" s="5"/>
      <c r="S44" s="5"/>
      <c r="T44" s="29"/>
    </row>
    <row r="45" spans="1:20" ht="26.1" customHeight="1">
      <c r="A45" s="3"/>
      <c r="B45" s="44" t="s">
        <v>47</v>
      </c>
      <c r="C45" s="449"/>
      <c r="D45" s="46"/>
      <c r="E45" s="32" t="s">
        <v>11</v>
      </c>
      <c r="F45" s="32" t="s">
        <v>11</v>
      </c>
      <c r="G45" s="37">
        <v>60.653004320439202</v>
      </c>
      <c r="H45" s="37">
        <v>54.539258777644001</v>
      </c>
      <c r="I45" s="37">
        <v>9.1418422118034197</v>
      </c>
      <c r="J45" s="37">
        <v>41</v>
      </c>
      <c r="K45" s="37">
        <v>42.729468395381062</v>
      </c>
      <c r="L45" s="37">
        <v>49</v>
      </c>
      <c r="M45" s="5"/>
      <c r="N45" s="5"/>
      <c r="O45" s="5"/>
      <c r="P45" s="5"/>
      <c r="Q45" s="5"/>
      <c r="R45" s="5"/>
      <c r="S45" s="5"/>
      <c r="T45" s="29"/>
    </row>
    <row r="46" spans="1:20" ht="33.950000000000003" customHeight="1">
      <c r="A46" s="3"/>
      <c r="B46" s="44" t="s">
        <v>48</v>
      </c>
      <c r="C46" s="45" t="s">
        <v>245</v>
      </c>
      <c r="D46" s="46"/>
      <c r="E46" s="32" t="s">
        <v>11</v>
      </c>
      <c r="F46" s="32" t="s">
        <v>11</v>
      </c>
      <c r="G46" s="27">
        <v>0.39539116245397199</v>
      </c>
      <c r="H46" s="27">
        <v>0.41255112539821498</v>
      </c>
      <c r="I46" s="27">
        <v>0</v>
      </c>
      <c r="J46" s="27">
        <v>0</v>
      </c>
      <c r="K46" s="116">
        <v>0.30176178245325608</v>
      </c>
      <c r="L46" s="116">
        <v>0.63887187697305592</v>
      </c>
      <c r="M46" s="5"/>
      <c r="N46" s="5"/>
      <c r="O46" s="5"/>
      <c r="P46" s="5"/>
      <c r="Q46" s="5"/>
      <c r="R46" s="5"/>
      <c r="S46" s="5"/>
      <c r="T46" s="29"/>
    </row>
    <row r="47" spans="1:20" ht="26.1" customHeight="1">
      <c r="A47" s="3"/>
      <c r="B47" s="44" t="s">
        <v>248</v>
      </c>
      <c r="C47" s="45" t="s">
        <v>141</v>
      </c>
      <c r="D47" s="46"/>
      <c r="E47" s="32" t="s">
        <v>11</v>
      </c>
      <c r="F47" s="32" t="s">
        <v>11</v>
      </c>
      <c r="G47" s="37">
        <v>2529141</v>
      </c>
      <c r="H47" s="37">
        <v>2423942</v>
      </c>
      <c r="I47" s="37">
        <v>2143988</v>
      </c>
      <c r="J47" s="37">
        <v>2857472</v>
      </c>
      <c r="K47" s="37">
        <v>3313872.26</v>
      </c>
      <c r="L47" s="37">
        <v>3130518.14</v>
      </c>
      <c r="M47" s="5"/>
      <c r="N47" s="5"/>
      <c r="O47" s="5"/>
      <c r="P47" s="5"/>
      <c r="Q47" s="5"/>
      <c r="R47" s="5"/>
      <c r="S47" s="5"/>
      <c r="T47" s="29"/>
    </row>
    <row r="48" spans="1:20" ht="26.1" customHeight="1">
      <c r="A48" s="3"/>
      <c r="B48" s="47" t="s">
        <v>50</v>
      </c>
      <c r="C48" s="48" t="s">
        <v>28</v>
      </c>
      <c r="D48" s="53"/>
      <c r="E48" s="32" t="s">
        <v>11</v>
      </c>
      <c r="F48" s="32" t="s">
        <v>11</v>
      </c>
      <c r="G48" s="36">
        <v>28</v>
      </c>
      <c r="H48" s="36">
        <v>24</v>
      </c>
      <c r="I48" s="36">
        <v>9</v>
      </c>
      <c r="J48" s="36">
        <v>37</v>
      </c>
      <c r="K48" s="36">
        <v>34</v>
      </c>
      <c r="L48" s="36">
        <v>46</v>
      </c>
      <c r="M48" s="5"/>
      <c r="N48" s="5"/>
      <c r="O48" s="5"/>
      <c r="P48" s="5"/>
      <c r="Q48" s="5"/>
      <c r="R48" s="5"/>
      <c r="S48" s="5"/>
      <c r="T48" s="29"/>
    </row>
    <row r="49" spans="1:20" ht="26.1" customHeight="1">
      <c r="A49" s="3"/>
      <c r="B49" s="31" t="s">
        <v>250</v>
      </c>
      <c r="C49" s="45" t="s">
        <v>28</v>
      </c>
      <c r="D49" s="46"/>
      <c r="E49" s="32" t="s">
        <v>11</v>
      </c>
      <c r="F49" s="32" t="s">
        <v>11</v>
      </c>
      <c r="G49" s="33">
        <v>0</v>
      </c>
      <c r="H49" s="33">
        <v>0</v>
      </c>
      <c r="I49" s="33">
        <v>0</v>
      </c>
      <c r="J49" s="33">
        <v>0</v>
      </c>
      <c r="K49" s="33">
        <v>0</v>
      </c>
      <c r="L49" s="33">
        <v>0</v>
      </c>
      <c r="M49" s="5"/>
      <c r="N49" s="5"/>
      <c r="O49" s="5"/>
      <c r="P49" s="5"/>
      <c r="Q49" s="5"/>
      <c r="R49" s="5"/>
      <c r="S49" s="5"/>
      <c r="T49" s="29"/>
    </row>
    <row r="50" spans="1:20" ht="26.1" customHeight="1">
      <c r="A50" s="3"/>
      <c r="B50" s="31" t="s">
        <v>251</v>
      </c>
      <c r="C50" s="45" t="s">
        <v>28</v>
      </c>
      <c r="D50" s="46"/>
      <c r="E50" s="32" t="s">
        <v>11</v>
      </c>
      <c r="F50" s="32" t="s">
        <v>11</v>
      </c>
      <c r="G50" s="33">
        <v>1</v>
      </c>
      <c r="H50" s="33">
        <v>1</v>
      </c>
      <c r="I50" s="33">
        <v>0</v>
      </c>
      <c r="J50" s="33">
        <v>0</v>
      </c>
      <c r="K50" s="33">
        <v>1</v>
      </c>
      <c r="L50" s="33">
        <v>2</v>
      </c>
      <c r="M50" s="5"/>
      <c r="N50" s="5"/>
      <c r="O50" s="5"/>
      <c r="P50" s="5"/>
      <c r="Q50" s="5"/>
      <c r="R50" s="5"/>
      <c r="S50" s="5"/>
      <c r="T50" s="29"/>
    </row>
    <row r="51" spans="1:20" ht="26.1" customHeight="1">
      <c r="A51" s="3"/>
      <c r="B51" s="31" t="s">
        <v>252</v>
      </c>
      <c r="C51" s="45" t="s">
        <v>28</v>
      </c>
      <c r="D51" s="46"/>
      <c r="E51" s="32" t="s">
        <v>11</v>
      </c>
      <c r="F51" s="32" t="s">
        <v>11</v>
      </c>
      <c r="G51" s="33">
        <v>27</v>
      </c>
      <c r="H51" s="33">
        <v>23</v>
      </c>
      <c r="I51" s="33">
        <v>9</v>
      </c>
      <c r="J51" s="33">
        <v>37</v>
      </c>
      <c r="K51" s="33">
        <v>33</v>
      </c>
      <c r="L51" s="33">
        <v>44</v>
      </c>
      <c r="M51" s="5"/>
      <c r="N51" s="5"/>
      <c r="O51" s="5"/>
      <c r="P51" s="5"/>
      <c r="Q51" s="5"/>
      <c r="R51" s="5"/>
      <c r="S51" s="5"/>
      <c r="T51" s="29"/>
    </row>
    <row r="52" spans="1:20" ht="26.1" customHeight="1">
      <c r="A52" s="3"/>
      <c r="B52" s="47" t="s">
        <v>52</v>
      </c>
      <c r="C52" s="48" t="s">
        <v>28</v>
      </c>
      <c r="D52" s="53"/>
      <c r="E52" s="32" t="s">
        <v>11</v>
      </c>
      <c r="F52" s="32" t="s">
        <v>11</v>
      </c>
      <c r="G52" s="36">
        <v>0</v>
      </c>
      <c r="H52" s="36">
        <v>0</v>
      </c>
      <c r="I52" s="36">
        <v>0</v>
      </c>
      <c r="J52" s="36">
        <v>0</v>
      </c>
      <c r="K52" s="36">
        <v>0</v>
      </c>
      <c r="L52" s="36">
        <v>0</v>
      </c>
      <c r="M52" s="5"/>
      <c r="N52" s="5"/>
      <c r="O52" s="5"/>
      <c r="P52" s="5"/>
      <c r="Q52" s="5"/>
      <c r="R52" s="5"/>
      <c r="S52" s="5"/>
      <c r="T52" s="29"/>
    </row>
    <row r="53" spans="1:20" ht="26.1" customHeight="1">
      <c r="A53" s="3"/>
      <c r="B53" s="31" t="s">
        <v>250</v>
      </c>
      <c r="C53" s="45" t="s">
        <v>28</v>
      </c>
      <c r="D53" s="46"/>
      <c r="E53" s="32" t="s">
        <v>11</v>
      </c>
      <c r="F53" s="32" t="s">
        <v>11</v>
      </c>
      <c r="G53" s="33">
        <v>0</v>
      </c>
      <c r="H53" s="33">
        <v>0</v>
      </c>
      <c r="I53" s="33">
        <v>0</v>
      </c>
      <c r="J53" s="33">
        <v>0</v>
      </c>
      <c r="K53" s="33">
        <v>0</v>
      </c>
      <c r="L53" s="33">
        <v>0</v>
      </c>
      <c r="M53" s="5"/>
      <c r="N53" s="5"/>
      <c r="O53" s="5"/>
      <c r="P53" s="5"/>
      <c r="Q53" s="5"/>
      <c r="R53" s="5"/>
      <c r="S53" s="5"/>
      <c r="T53" s="29"/>
    </row>
    <row r="54" spans="1:20" ht="26.1" customHeight="1">
      <c r="A54" s="3"/>
      <c r="B54" s="31" t="s">
        <v>251</v>
      </c>
      <c r="C54" s="45" t="s">
        <v>28</v>
      </c>
      <c r="D54" s="46"/>
      <c r="E54" s="32" t="s">
        <v>11</v>
      </c>
      <c r="F54" s="32" t="s">
        <v>11</v>
      </c>
      <c r="G54" s="33">
        <v>0</v>
      </c>
      <c r="H54" s="33">
        <v>0</v>
      </c>
      <c r="I54" s="33">
        <v>0</v>
      </c>
      <c r="J54" s="33">
        <v>0</v>
      </c>
      <c r="K54" s="33">
        <v>0</v>
      </c>
      <c r="L54" s="33">
        <v>0</v>
      </c>
      <c r="M54" s="5"/>
      <c r="N54" s="5"/>
      <c r="O54" s="5"/>
      <c r="P54" s="5"/>
      <c r="Q54" s="5"/>
      <c r="R54" s="5"/>
      <c r="S54" s="5"/>
      <c r="T54" s="29"/>
    </row>
    <row r="55" spans="1:20" ht="26.1" customHeight="1">
      <c r="A55" s="3"/>
      <c r="B55" s="31" t="s">
        <v>252</v>
      </c>
      <c r="C55" s="45" t="s">
        <v>28</v>
      </c>
      <c r="D55" s="46"/>
      <c r="E55" s="32" t="s">
        <v>11</v>
      </c>
      <c r="F55" s="32" t="s">
        <v>11</v>
      </c>
      <c r="G55" s="33">
        <v>0</v>
      </c>
      <c r="H55" s="33">
        <v>0</v>
      </c>
      <c r="I55" s="33">
        <v>0</v>
      </c>
      <c r="J55" s="33">
        <v>0</v>
      </c>
      <c r="K55" s="33">
        <v>0</v>
      </c>
      <c r="L55" s="33">
        <v>0</v>
      </c>
      <c r="M55" s="5"/>
      <c r="N55" s="5"/>
      <c r="O55" s="5"/>
      <c r="P55" s="5"/>
      <c r="Q55" s="5"/>
      <c r="R55" s="5"/>
      <c r="S55" s="5"/>
      <c r="T55" s="29"/>
    </row>
    <row r="56" spans="1:20" ht="26.1" customHeight="1">
      <c r="A56" s="3"/>
      <c r="B56" s="47" t="s">
        <v>254</v>
      </c>
      <c r="C56" s="48" t="s">
        <v>15</v>
      </c>
      <c r="D56" s="53"/>
      <c r="E56" s="32" t="s">
        <v>11</v>
      </c>
      <c r="F56" s="32" t="s">
        <v>11</v>
      </c>
      <c r="G56" s="36">
        <v>28</v>
      </c>
      <c r="H56" s="36">
        <v>24</v>
      </c>
      <c r="I56" s="36">
        <v>9</v>
      </c>
      <c r="J56" s="36">
        <v>37</v>
      </c>
      <c r="K56" s="36">
        <v>34</v>
      </c>
      <c r="L56" s="36">
        <v>46</v>
      </c>
      <c r="M56" s="5"/>
      <c r="N56" s="5"/>
      <c r="O56" s="5"/>
      <c r="P56" s="5"/>
      <c r="Q56" s="5"/>
      <c r="R56" s="5"/>
      <c r="S56" s="5"/>
      <c r="T56" s="29"/>
    </row>
    <row r="57" spans="1:20" ht="26.1" customHeight="1">
      <c r="A57" s="3"/>
      <c r="B57" s="31" t="s">
        <v>250</v>
      </c>
      <c r="C57" s="45" t="s">
        <v>15</v>
      </c>
      <c r="D57" s="46"/>
      <c r="E57" s="32" t="s">
        <v>11</v>
      </c>
      <c r="F57" s="32" t="s">
        <v>11</v>
      </c>
      <c r="G57" s="33">
        <v>0</v>
      </c>
      <c r="H57" s="33">
        <v>0</v>
      </c>
      <c r="I57" s="33">
        <v>0</v>
      </c>
      <c r="J57" s="33">
        <v>0</v>
      </c>
      <c r="K57" s="33">
        <v>0</v>
      </c>
      <c r="L57" s="33">
        <v>0</v>
      </c>
      <c r="M57" s="5"/>
      <c r="N57" s="5"/>
      <c r="O57" s="5"/>
      <c r="P57" s="5"/>
      <c r="Q57" s="5"/>
      <c r="R57" s="5"/>
      <c r="S57" s="5"/>
      <c r="T57" s="29"/>
    </row>
    <row r="58" spans="1:20" ht="26.1" customHeight="1">
      <c r="A58" s="3"/>
      <c r="B58" s="31" t="s">
        <v>255</v>
      </c>
      <c r="C58" s="45" t="s">
        <v>15</v>
      </c>
      <c r="D58" s="46"/>
      <c r="E58" s="32" t="s">
        <v>11</v>
      </c>
      <c r="F58" s="32" t="s">
        <v>11</v>
      </c>
      <c r="G58" s="33">
        <v>0</v>
      </c>
      <c r="H58" s="33">
        <v>0</v>
      </c>
      <c r="I58" s="33">
        <v>0</v>
      </c>
      <c r="J58" s="33">
        <v>0</v>
      </c>
      <c r="K58" s="33">
        <v>0</v>
      </c>
      <c r="L58" s="33">
        <v>0</v>
      </c>
      <c r="M58" s="5"/>
      <c r="N58" s="5"/>
      <c r="O58" s="5"/>
      <c r="P58" s="5"/>
      <c r="Q58" s="5"/>
      <c r="R58" s="5"/>
      <c r="S58" s="5"/>
      <c r="T58" s="29"/>
    </row>
    <row r="59" spans="1:20" ht="26.1" customHeight="1">
      <c r="A59" s="3"/>
      <c r="B59" s="31" t="s">
        <v>256</v>
      </c>
      <c r="C59" s="45" t="s">
        <v>15</v>
      </c>
      <c r="D59" s="46"/>
      <c r="E59" s="32" t="s">
        <v>11</v>
      </c>
      <c r="F59" s="32" t="s">
        <v>11</v>
      </c>
      <c r="G59" s="33">
        <v>1</v>
      </c>
      <c r="H59" s="33">
        <v>1</v>
      </c>
      <c r="I59" s="33">
        <v>0</v>
      </c>
      <c r="J59" s="33">
        <v>0</v>
      </c>
      <c r="K59" s="33">
        <v>1</v>
      </c>
      <c r="L59" s="33">
        <v>2</v>
      </c>
      <c r="M59" s="5"/>
      <c r="N59" s="5"/>
      <c r="O59" s="5"/>
      <c r="P59" s="5"/>
      <c r="Q59" s="5"/>
      <c r="R59" s="5"/>
      <c r="S59" s="5"/>
      <c r="T59" s="29"/>
    </row>
    <row r="60" spans="1:20" ht="26.1" customHeight="1">
      <c r="A60" s="3"/>
      <c r="B60" s="31" t="s">
        <v>257</v>
      </c>
      <c r="C60" s="45" t="s">
        <v>15</v>
      </c>
      <c r="D60" s="46"/>
      <c r="E60" s="32" t="s">
        <v>11</v>
      </c>
      <c r="F60" s="32" t="s">
        <v>11</v>
      </c>
      <c r="G60" s="33">
        <v>27</v>
      </c>
      <c r="H60" s="33">
        <v>23</v>
      </c>
      <c r="I60" s="33">
        <v>9</v>
      </c>
      <c r="J60" s="33">
        <v>37</v>
      </c>
      <c r="K60" s="33">
        <v>33</v>
      </c>
      <c r="L60" s="33">
        <v>44</v>
      </c>
      <c r="M60" s="5"/>
      <c r="N60" s="5"/>
      <c r="O60" s="5"/>
      <c r="P60" s="5"/>
      <c r="Q60" s="5"/>
      <c r="R60" s="5"/>
      <c r="S60" s="5"/>
      <c r="T60" s="29"/>
    </row>
    <row r="61" spans="1:20" ht="26.1" customHeight="1">
      <c r="A61" s="3"/>
      <c r="B61" s="31" t="s">
        <v>258</v>
      </c>
      <c r="C61" s="45" t="s">
        <v>15</v>
      </c>
      <c r="D61" s="46"/>
      <c r="E61" s="32" t="s">
        <v>11</v>
      </c>
      <c r="F61" s="32" t="s">
        <v>11</v>
      </c>
      <c r="G61" s="33">
        <v>21</v>
      </c>
      <c r="H61" s="33">
        <v>16</v>
      </c>
      <c r="I61" s="33">
        <v>21</v>
      </c>
      <c r="J61" s="33">
        <v>53</v>
      </c>
      <c r="K61" s="33">
        <v>43</v>
      </c>
      <c r="L61" s="33">
        <v>27</v>
      </c>
      <c r="M61" s="5"/>
      <c r="N61" s="5"/>
      <c r="O61" s="5"/>
      <c r="P61" s="5"/>
      <c r="Q61" s="5"/>
      <c r="R61" s="5"/>
      <c r="S61" s="5"/>
      <c r="T61" s="29"/>
    </row>
    <row r="62" spans="1:20" ht="26.1" customHeight="1">
      <c r="A62" s="3"/>
      <c r="B62" s="31" t="s">
        <v>259</v>
      </c>
      <c r="C62" s="45" t="s">
        <v>15</v>
      </c>
      <c r="D62" s="46"/>
      <c r="E62" s="32" t="s">
        <v>11</v>
      </c>
      <c r="F62" s="32" t="s">
        <v>11</v>
      </c>
      <c r="G62" s="33">
        <v>0</v>
      </c>
      <c r="H62" s="33">
        <v>0</v>
      </c>
      <c r="I62" s="33">
        <v>0</v>
      </c>
      <c r="J62" s="33">
        <v>0</v>
      </c>
      <c r="K62" s="33">
        <v>0</v>
      </c>
      <c r="L62" s="33">
        <v>328</v>
      </c>
      <c r="M62" s="5"/>
      <c r="N62" s="5"/>
      <c r="O62" s="5"/>
      <c r="P62" s="5"/>
      <c r="Q62" s="5"/>
      <c r="R62" s="5"/>
      <c r="S62" s="5"/>
      <c r="T62" s="29"/>
    </row>
    <row r="63" spans="1:20" ht="33.950000000000003" customHeight="1">
      <c r="A63" s="3"/>
      <c r="B63" s="44" t="s">
        <v>53</v>
      </c>
      <c r="C63" s="45" t="s">
        <v>260</v>
      </c>
      <c r="D63" s="46"/>
      <c r="E63" s="32" t="s">
        <v>11</v>
      </c>
      <c r="F63" s="32" t="s">
        <v>11</v>
      </c>
      <c r="G63" s="33">
        <v>767</v>
      </c>
      <c r="H63" s="33">
        <v>661</v>
      </c>
      <c r="I63" s="33">
        <v>98</v>
      </c>
      <c r="J63" s="33">
        <v>589</v>
      </c>
      <c r="K63" s="33">
        <v>708</v>
      </c>
      <c r="L63" s="33">
        <v>768</v>
      </c>
      <c r="M63" s="5"/>
      <c r="N63" s="5"/>
      <c r="O63" s="5"/>
      <c r="P63" s="5"/>
      <c r="Q63" s="5"/>
      <c r="R63" s="5"/>
      <c r="S63" s="5"/>
      <c r="T63" s="29"/>
    </row>
    <row r="64" spans="1:20" ht="33.950000000000003" customHeight="1">
      <c r="A64" s="3"/>
      <c r="B64" s="44" t="s">
        <v>261</v>
      </c>
      <c r="C64" s="45" t="s">
        <v>28</v>
      </c>
      <c r="D64" s="46"/>
      <c r="E64" s="32" t="s">
        <v>11</v>
      </c>
      <c r="F64" s="32" t="s">
        <v>11</v>
      </c>
      <c r="G64" s="37">
        <v>28</v>
      </c>
      <c r="H64" s="37">
        <v>24</v>
      </c>
      <c r="I64" s="33">
        <v>9</v>
      </c>
      <c r="J64" s="33">
        <v>37</v>
      </c>
      <c r="K64" s="33">
        <v>34</v>
      </c>
      <c r="L64" s="33">
        <v>46</v>
      </c>
      <c r="M64" s="5"/>
      <c r="N64" s="5"/>
      <c r="O64" s="5"/>
      <c r="P64" s="5"/>
      <c r="Q64" s="5"/>
      <c r="R64" s="5"/>
      <c r="S64" s="5"/>
      <c r="T64" s="29"/>
    </row>
    <row r="65" spans="1:20" ht="33.950000000000003" customHeight="1">
      <c r="A65" s="3"/>
      <c r="B65" s="44" t="s">
        <v>55</v>
      </c>
      <c r="C65" s="45" t="s">
        <v>28</v>
      </c>
      <c r="D65" s="46"/>
      <c r="E65" s="32" t="s">
        <v>11</v>
      </c>
      <c r="F65" s="32" t="s">
        <v>11</v>
      </c>
      <c r="G65" s="37">
        <v>1</v>
      </c>
      <c r="H65" s="37">
        <v>1</v>
      </c>
      <c r="I65" s="33">
        <v>0</v>
      </c>
      <c r="J65" s="33">
        <v>0</v>
      </c>
      <c r="K65" s="115">
        <v>3</v>
      </c>
      <c r="L65" s="57">
        <v>2</v>
      </c>
      <c r="M65" s="5"/>
      <c r="N65" s="5"/>
      <c r="O65" s="5"/>
      <c r="P65" s="5"/>
      <c r="Q65" s="5"/>
      <c r="R65" s="5"/>
      <c r="S65" s="5"/>
      <c r="T65" s="29"/>
    </row>
    <row r="66" spans="1:20" ht="33.950000000000003" customHeight="1">
      <c r="A66" s="3"/>
      <c r="B66" s="44" t="s">
        <v>262</v>
      </c>
      <c r="C66" s="45" t="s">
        <v>28</v>
      </c>
      <c r="D66" s="46"/>
      <c r="E66" s="32" t="s">
        <v>11</v>
      </c>
      <c r="F66" s="32" t="s">
        <v>11</v>
      </c>
      <c r="G66" s="140">
        <v>21</v>
      </c>
      <c r="H66" s="140">
        <v>16</v>
      </c>
      <c r="I66" s="115">
        <v>21</v>
      </c>
      <c r="J66" s="115">
        <v>53</v>
      </c>
      <c r="K66" s="115">
        <v>43</v>
      </c>
      <c r="L66" s="115">
        <v>12</v>
      </c>
      <c r="M66" s="5"/>
      <c r="N66" s="5"/>
      <c r="O66" s="5"/>
      <c r="P66" s="5"/>
      <c r="Q66" s="5"/>
      <c r="R66" s="5"/>
      <c r="S66" s="5"/>
      <c r="T66" s="29"/>
    </row>
    <row r="67" spans="1:20" ht="33.950000000000003" customHeight="1">
      <c r="A67" s="3"/>
      <c r="B67" s="44" t="s">
        <v>263</v>
      </c>
      <c r="C67" s="45" t="s">
        <v>15</v>
      </c>
      <c r="D67" s="46"/>
      <c r="E67" s="32" t="s">
        <v>11</v>
      </c>
      <c r="F67" s="32" t="s">
        <v>11</v>
      </c>
      <c r="G67" s="37">
        <v>49</v>
      </c>
      <c r="H67" s="37">
        <v>40</v>
      </c>
      <c r="I67" s="37">
        <v>30</v>
      </c>
      <c r="J67" s="37">
        <v>90</v>
      </c>
      <c r="K67" s="37">
        <v>77</v>
      </c>
      <c r="L67" s="37">
        <v>77</v>
      </c>
      <c r="M67" s="5"/>
      <c r="N67" s="5"/>
      <c r="O67" s="5"/>
      <c r="P67" s="5"/>
      <c r="Q67" s="5"/>
      <c r="R67" s="5"/>
      <c r="S67" s="5"/>
      <c r="T67" s="29"/>
    </row>
    <row r="68" spans="1:20" ht="26.1" customHeight="1">
      <c r="A68" s="3"/>
      <c r="B68" s="52" t="s">
        <v>17</v>
      </c>
      <c r="C68" s="5"/>
      <c r="D68" s="5"/>
      <c r="E68" s="5"/>
      <c r="F68" s="5"/>
      <c r="G68" s="5"/>
      <c r="H68" s="5"/>
      <c r="I68" s="5"/>
      <c r="J68" s="5"/>
      <c r="K68" s="5"/>
      <c r="L68" s="170"/>
      <c r="M68" s="5"/>
      <c r="N68" s="5"/>
      <c r="O68" s="5"/>
      <c r="P68" s="5"/>
      <c r="Q68" s="5"/>
      <c r="R68" s="5"/>
      <c r="S68" s="5"/>
      <c r="T68" s="29"/>
    </row>
    <row r="69" spans="1:20" ht="26.1" customHeight="1">
      <c r="A69" s="3"/>
      <c r="B69" s="44" t="s">
        <v>266</v>
      </c>
      <c r="C69" s="5"/>
      <c r="D69" s="45" t="s">
        <v>267</v>
      </c>
      <c r="E69" s="45" t="s">
        <v>11</v>
      </c>
      <c r="F69" s="32" t="s">
        <v>11</v>
      </c>
      <c r="G69" s="27">
        <v>1.84</v>
      </c>
      <c r="H69" s="27">
        <v>2.19</v>
      </c>
      <c r="I69" s="27">
        <v>2.42</v>
      </c>
      <c r="J69" s="27">
        <v>2.76</v>
      </c>
      <c r="K69" s="27">
        <v>3.14</v>
      </c>
      <c r="L69" s="27">
        <v>3.44</v>
      </c>
      <c r="M69" s="5"/>
      <c r="N69" s="5"/>
      <c r="O69" s="5"/>
      <c r="P69" s="5"/>
      <c r="Q69" s="5"/>
      <c r="R69" s="5"/>
      <c r="S69" s="5"/>
      <c r="T69" s="29"/>
    </row>
    <row r="70" spans="1:20" ht="26.1" customHeight="1">
      <c r="A70" s="3"/>
      <c r="B70" s="44" t="s">
        <v>268</v>
      </c>
      <c r="C70" s="45" t="s">
        <v>15</v>
      </c>
      <c r="D70" s="45"/>
      <c r="E70" s="32" t="s">
        <v>11</v>
      </c>
      <c r="F70" s="32" t="s">
        <v>11</v>
      </c>
      <c r="G70" s="37">
        <v>0</v>
      </c>
      <c r="H70" s="37">
        <v>0</v>
      </c>
      <c r="I70" s="37">
        <v>0</v>
      </c>
      <c r="J70" s="37">
        <v>0</v>
      </c>
      <c r="K70" s="37">
        <v>0</v>
      </c>
      <c r="L70" s="37">
        <v>0</v>
      </c>
      <c r="M70" s="5"/>
      <c r="N70" s="5"/>
      <c r="O70" s="5"/>
      <c r="P70" s="5"/>
      <c r="Q70" s="5"/>
      <c r="R70" s="5"/>
      <c r="S70" s="5"/>
      <c r="T70" s="29"/>
    </row>
    <row r="71" spans="1:20" ht="26.1" customHeight="1">
      <c r="A71" s="3"/>
      <c r="B71" s="52" t="s">
        <v>321</v>
      </c>
      <c r="C71" s="5"/>
      <c r="D71" s="45"/>
      <c r="E71" s="37"/>
      <c r="F71" s="37"/>
      <c r="G71" s="37"/>
      <c r="H71" s="37"/>
      <c r="I71" s="37"/>
      <c r="J71" s="37"/>
      <c r="K71" s="37"/>
      <c r="L71" s="5"/>
      <c r="M71" s="172"/>
      <c r="N71" s="5"/>
      <c r="O71" s="5"/>
      <c r="P71" s="5"/>
      <c r="Q71" s="5"/>
      <c r="R71" s="5"/>
      <c r="S71" s="5"/>
      <c r="T71" s="29"/>
    </row>
    <row r="72" spans="1:20" ht="33.950000000000003" customHeight="1">
      <c r="A72" s="3"/>
      <c r="B72" s="44" t="s">
        <v>242</v>
      </c>
      <c r="C72" s="45" t="s">
        <v>243</v>
      </c>
      <c r="D72" s="45" t="s">
        <v>323</v>
      </c>
      <c r="E72" s="32" t="s">
        <v>11</v>
      </c>
      <c r="F72" s="27">
        <v>1.5243724105609899</v>
      </c>
      <c r="G72" s="27">
        <v>1.0185249221908299</v>
      </c>
      <c r="H72" s="27">
        <v>0.727307376899199</v>
      </c>
      <c r="I72" s="27">
        <v>0.75189860271393105</v>
      </c>
      <c r="J72" s="27">
        <v>0.93</v>
      </c>
      <c r="K72" s="27">
        <v>0.82</v>
      </c>
      <c r="L72" s="28">
        <v>1.01</v>
      </c>
      <c r="M72" s="5"/>
      <c r="N72" s="5"/>
      <c r="O72" s="5"/>
      <c r="P72" s="5"/>
      <c r="Q72" s="5"/>
      <c r="R72" s="5"/>
      <c r="S72" s="5"/>
      <c r="T72" s="29"/>
    </row>
    <row r="73" spans="1:20" ht="33.950000000000003" customHeight="1">
      <c r="A73" s="3"/>
      <c r="B73" s="44" t="s">
        <v>244</v>
      </c>
      <c r="C73" s="45" t="s">
        <v>245</v>
      </c>
      <c r="D73" s="45" t="s">
        <v>323</v>
      </c>
      <c r="E73" s="27">
        <v>1.9410540700021699</v>
      </c>
      <c r="F73" s="27">
        <v>1.1078287867449099</v>
      </c>
      <c r="G73" s="27">
        <v>1.27315615273854</v>
      </c>
      <c r="H73" s="27">
        <v>0.82857802431554295</v>
      </c>
      <c r="I73" s="27">
        <v>0.84588592805317198</v>
      </c>
      <c r="J73" s="27">
        <v>0.95</v>
      </c>
      <c r="K73" s="27">
        <v>0.67</v>
      </c>
      <c r="L73" s="28">
        <v>1.08</v>
      </c>
      <c r="N73" s="172"/>
      <c r="O73" s="172"/>
      <c r="P73" s="5"/>
      <c r="Q73" s="5"/>
      <c r="R73" s="5"/>
      <c r="S73" s="5"/>
      <c r="T73" s="29"/>
    </row>
    <row r="74" spans="1:20" ht="33.950000000000003" customHeight="1">
      <c r="A74" s="3"/>
      <c r="B74" s="31" t="s">
        <v>43</v>
      </c>
      <c r="C74" s="45" t="s">
        <v>245</v>
      </c>
      <c r="D74" s="45" t="s">
        <v>323</v>
      </c>
      <c r="E74" s="32" t="s">
        <v>11</v>
      </c>
      <c r="F74" s="27">
        <v>7.6218620528049703</v>
      </c>
      <c r="G74" s="27">
        <v>5.0926246109541697</v>
      </c>
      <c r="H74" s="27">
        <v>3.6365368844959902</v>
      </c>
      <c r="I74" s="27">
        <v>3.75949301356966</v>
      </c>
      <c r="J74" s="27">
        <v>4.32</v>
      </c>
      <c r="K74" s="27">
        <v>4.0999999999999996</v>
      </c>
      <c r="L74" s="28">
        <v>5.03</v>
      </c>
      <c r="M74" s="172"/>
      <c r="N74" s="172"/>
      <c r="O74" s="172"/>
      <c r="P74" s="5"/>
      <c r="Q74" s="5"/>
      <c r="R74" s="5"/>
      <c r="S74" s="5"/>
      <c r="T74" s="29"/>
    </row>
    <row r="75" spans="1:20" ht="33.950000000000003" customHeight="1">
      <c r="A75" s="3"/>
      <c r="B75" s="44" t="s">
        <v>269</v>
      </c>
      <c r="C75" s="45" t="s">
        <v>247</v>
      </c>
      <c r="D75" s="45" t="s">
        <v>323</v>
      </c>
      <c r="E75" s="32" t="s">
        <v>11</v>
      </c>
      <c r="F75" s="27">
        <f>F96/F80*1000000</f>
        <v>53.042842309346213</v>
      </c>
      <c r="G75" s="27">
        <f>G96/G80*1000000</f>
        <v>28.691483299215019</v>
      </c>
      <c r="H75" s="27">
        <f>H96/H80*1000000</f>
        <v>29.046262963505971</v>
      </c>
      <c r="I75" s="27">
        <f>I96/I80*1000000</f>
        <v>38.534803389088964</v>
      </c>
      <c r="J75" s="27">
        <v>24.89</v>
      </c>
      <c r="K75" s="27">
        <v>17.21</v>
      </c>
      <c r="L75" s="28">
        <v>46.25</v>
      </c>
      <c r="M75" s="172"/>
      <c r="N75" s="172"/>
      <c r="O75" s="172"/>
      <c r="P75" s="5"/>
      <c r="Q75" s="5"/>
      <c r="R75" s="5"/>
      <c r="S75" s="5"/>
      <c r="T75" s="29"/>
    </row>
    <row r="76" spans="1:20" ht="33.950000000000003" customHeight="1">
      <c r="A76" s="3"/>
      <c r="B76" s="44" t="s">
        <v>45</v>
      </c>
      <c r="C76" s="45" t="s">
        <v>243</v>
      </c>
      <c r="D76" s="45"/>
      <c r="E76" s="27">
        <v>2.58807209333623E-2</v>
      </c>
      <c r="F76" s="27">
        <v>8.8626302939592699E-3</v>
      </c>
      <c r="G76" s="27">
        <v>1.8187945039122001E-2</v>
      </c>
      <c r="H76" s="27">
        <v>0</v>
      </c>
      <c r="I76" s="116">
        <v>2.8196197601772399E-2</v>
      </c>
      <c r="J76" s="27">
        <v>0.02</v>
      </c>
      <c r="K76" s="27">
        <v>0.01</v>
      </c>
      <c r="L76" s="27">
        <v>0</v>
      </c>
      <c r="M76" s="172"/>
      <c r="N76" s="172"/>
      <c r="O76" s="172"/>
      <c r="P76" s="5"/>
      <c r="Q76" s="5"/>
      <c r="R76" s="5"/>
      <c r="S76" s="5"/>
      <c r="T76" s="29"/>
    </row>
    <row r="77" spans="1:20" ht="33.950000000000003" customHeight="1">
      <c r="A77" s="3"/>
      <c r="B77" s="44" t="s">
        <v>46</v>
      </c>
      <c r="C77" s="45" t="s">
        <v>245</v>
      </c>
      <c r="D77" s="45"/>
      <c r="E77" s="32" t="s">
        <v>11</v>
      </c>
      <c r="F77" s="27">
        <v>4.4313151469796301E-2</v>
      </c>
      <c r="G77" s="27">
        <v>9.0939725195610194E-2</v>
      </c>
      <c r="H77" s="27">
        <v>0</v>
      </c>
      <c r="I77" s="116">
        <v>9.3987325339241382E-2</v>
      </c>
      <c r="J77" s="116">
        <v>0.1</v>
      </c>
      <c r="K77" s="27">
        <v>5.1999999999999998E-2</v>
      </c>
      <c r="L77" s="27">
        <v>0</v>
      </c>
      <c r="M77" s="172"/>
      <c r="N77" s="172"/>
      <c r="O77" s="172"/>
      <c r="P77" s="5"/>
      <c r="Q77" s="5"/>
      <c r="R77" s="5"/>
      <c r="S77" s="5"/>
      <c r="T77" s="29"/>
    </row>
    <row r="78" spans="1:20" ht="26.1" customHeight="1">
      <c r="A78" s="3"/>
      <c r="B78" s="44" t="s">
        <v>47</v>
      </c>
      <c r="C78" s="46"/>
      <c r="D78" s="45"/>
      <c r="E78" s="27">
        <f>E96/E80*200000</f>
        <v>11.818862559568792</v>
      </c>
      <c r="F78" s="27">
        <f>F96/F80*200000</f>
        <v>10.608568461869242</v>
      </c>
      <c r="G78" s="27">
        <f>G96/G80*200000</f>
        <v>5.7382966598430043</v>
      </c>
      <c r="H78" s="27">
        <f>H96/H80*200000</f>
        <v>5.8092525927011938</v>
      </c>
      <c r="I78" s="27">
        <f>I96/I80*200000</f>
        <v>7.7069606778177935</v>
      </c>
      <c r="J78" s="27">
        <v>4.9800000000000004</v>
      </c>
      <c r="K78" s="27">
        <v>3.44</v>
      </c>
      <c r="L78" s="27">
        <v>9.25</v>
      </c>
      <c r="M78" s="172"/>
      <c r="N78" s="172"/>
      <c r="O78" s="172"/>
      <c r="P78" s="5"/>
      <c r="Q78" s="5"/>
      <c r="R78" s="5"/>
      <c r="S78" s="5"/>
      <c r="T78" s="29"/>
    </row>
    <row r="79" spans="1:20" ht="33.950000000000003" customHeight="1">
      <c r="A79" s="3"/>
      <c r="B79" s="44" t="s">
        <v>48</v>
      </c>
      <c r="C79" s="45" t="s">
        <v>245</v>
      </c>
      <c r="D79" s="45"/>
      <c r="E79" s="27">
        <v>0.34507627911149802</v>
      </c>
      <c r="F79" s="27">
        <v>0.22156575734898201</v>
      </c>
      <c r="G79" s="27">
        <v>0.136409587793415</v>
      </c>
      <c r="H79" s="27">
        <v>9.2064224923949195E-2</v>
      </c>
      <c r="I79" s="27">
        <v>0.28196197601772399</v>
      </c>
      <c r="J79" s="27">
        <v>0.05</v>
      </c>
      <c r="K79" s="27">
        <v>0.1</v>
      </c>
      <c r="L79" s="27">
        <v>0.2</v>
      </c>
      <c r="M79" s="172"/>
      <c r="N79" s="172"/>
      <c r="O79" s="172"/>
      <c r="P79" s="5"/>
      <c r="Q79" s="5"/>
      <c r="R79" s="5"/>
      <c r="S79" s="5"/>
      <c r="T79" s="29"/>
    </row>
    <row r="80" spans="1:20" ht="26.1" customHeight="1">
      <c r="A80" s="3"/>
      <c r="B80" s="44" t="s">
        <v>248</v>
      </c>
      <c r="C80" s="45" t="s">
        <v>141</v>
      </c>
      <c r="D80" s="45"/>
      <c r="E80" s="37">
        <v>23183280</v>
      </c>
      <c r="F80" s="37">
        <v>22566664</v>
      </c>
      <c r="G80" s="37">
        <v>21992589</v>
      </c>
      <c r="H80" s="37">
        <v>21723965</v>
      </c>
      <c r="I80" s="37">
        <v>21279465</v>
      </c>
      <c r="J80" s="37">
        <v>21049056</v>
      </c>
      <c r="K80" s="37">
        <v>20746179</v>
      </c>
      <c r="L80" s="37">
        <v>20281563</v>
      </c>
      <c r="M80" s="172"/>
      <c r="N80" s="172"/>
      <c r="O80" s="172"/>
      <c r="P80" s="5"/>
      <c r="Q80" s="5"/>
      <c r="R80" s="5"/>
      <c r="S80" s="5"/>
      <c r="T80" s="29"/>
    </row>
    <row r="81" spans="1:20" ht="33.950000000000003" customHeight="1">
      <c r="A81" s="3"/>
      <c r="B81" s="47" t="s">
        <v>326</v>
      </c>
      <c r="C81" s="48" t="s">
        <v>28</v>
      </c>
      <c r="D81" s="48" t="s">
        <v>23</v>
      </c>
      <c r="E81" s="49">
        <v>46</v>
      </c>
      <c r="F81" s="49">
        <v>25</v>
      </c>
      <c r="G81" s="36">
        <v>28</v>
      </c>
      <c r="H81" s="36">
        <v>18</v>
      </c>
      <c r="I81" s="36">
        <v>20</v>
      </c>
      <c r="J81" s="36">
        <v>27</v>
      </c>
      <c r="K81" s="36">
        <v>14</v>
      </c>
      <c r="L81" s="36">
        <v>22</v>
      </c>
      <c r="M81" s="5"/>
      <c r="N81" s="5"/>
      <c r="O81" s="5"/>
      <c r="P81" s="5"/>
      <c r="Q81" s="5"/>
      <c r="R81" s="5"/>
      <c r="S81" s="5"/>
      <c r="T81" s="29"/>
    </row>
    <row r="82" spans="1:20" ht="26.1" customHeight="1">
      <c r="A82" s="3"/>
      <c r="B82" s="31" t="s">
        <v>250</v>
      </c>
      <c r="C82" s="45" t="s">
        <v>28</v>
      </c>
      <c r="D82" s="45"/>
      <c r="E82" s="37">
        <v>3</v>
      </c>
      <c r="F82" s="37">
        <v>1</v>
      </c>
      <c r="G82" s="33">
        <v>2</v>
      </c>
      <c r="H82" s="33">
        <v>0</v>
      </c>
      <c r="I82" s="33">
        <v>3</v>
      </c>
      <c r="J82" s="33">
        <v>2</v>
      </c>
      <c r="K82" s="33">
        <v>1</v>
      </c>
      <c r="L82" s="33">
        <v>2</v>
      </c>
      <c r="M82" s="5"/>
      <c r="N82" s="5"/>
      <c r="O82" s="5"/>
      <c r="P82" s="5"/>
      <c r="Q82" s="5"/>
      <c r="R82" s="5"/>
      <c r="S82" s="5"/>
      <c r="T82" s="29"/>
    </row>
    <row r="83" spans="1:20" ht="26.1" customHeight="1">
      <c r="A83" s="3"/>
      <c r="B83" s="31" t="s">
        <v>251</v>
      </c>
      <c r="C83" s="45" t="s">
        <v>28</v>
      </c>
      <c r="D83" s="45"/>
      <c r="E83" s="37">
        <v>9</v>
      </c>
      <c r="F83" s="37">
        <v>5</v>
      </c>
      <c r="G83" s="33">
        <v>3</v>
      </c>
      <c r="H83" s="33">
        <v>2</v>
      </c>
      <c r="I83" s="33">
        <v>7</v>
      </c>
      <c r="J83" s="33">
        <v>1</v>
      </c>
      <c r="K83" s="33">
        <v>2</v>
      </c>
      <c r="L83" s="33">
        <v>4</v>
      </c>
      <c r="M83" s="5"/>
      <c r="N83" s="5"/>
      <c r="O83" s="5"/>
      <c r="P83" s="5"/>
      <c r="Q83" s="5"/>
      <c r="R83" s="5"/>
      <c r="S83" s="5"/>
      <c r="T83" s="29"/>
    </row>
    <row r="84" spans="1:20" ht="26.1" customHeight="1">
      <c r="A84" s="3"/>
      <c r="B84" s="31" t="s">
        <v>252</v>
      </c>
      <c r="C84" s="45" t="s">
        <v>28</v>
      </c>
      <c r="D84" s="45"/>
      <c r="E84" s="37">
        <f>E81-E82-E83</f>
        <v>34</v>
      </c>
      <c r="F84" s="37">
        <f>F81-F82-F83</f>
        <v>19</v>
      </c>
      <c r="G84" s="37">
        <f>G81-G82-G83</f>
        <v>23</v>
      </c>
      <c r="H84" s="37">
        <f>H81-H82-H83</f>
        <v>16</v>
      </c>
      <c r="I84" s="37">
        <f>I81-I82-I83</f>
        <v>10</v>
      </c>
      <c r="J84" s="37">
        <v>24</v>
      </c>
      <c r="K84" s="37">
        <v>11</v>
      </c>
      <c r="L84" s="37">
        <v>16</v>
      </c>
      <c r="M84" s="5"/>
      <c r="N84" s="5"/>
      <c r="O84" s="5"/>
      <c r="P84" s="5"/>
      <c r="Q84" s="5"/>
      <c r="R84" s="5"/>
      <c r="S84" s="5"/>
      <c r="T84" s="29"/>
    </row>
    <row r="85" spans="1:20" ht="33.950000000000003" customHeight="1">
      <c r="A85" s="3"/>
      <c r="B85" s="47" t="s">
        <v>270</v>
      </c>
      <c r="C85" s="48" t="s">
        <v>28</v>
      </c>
      <c r="D85" s="48"/>
      <c r="E85" s="49">
        <v>2</v>
      </c>
      <c r="F85" s="49">
        <v>0</v>
      </c>
      <c r="G85" s="36">
        <v>0</v>
      </c>
      <c r="H85" s="36">
        <v>0</v>
      </c>
      <c r="I85" s="36">
        <v>1</v>
      </c>
      <c r="J85" s="36">
        <v>2</v>
      </c>
      <c r="K85" s="36">
        <v>0</v>
      </c>
      <c r="L85" s="36">
        <v>0</v>
      </c>
      <c r="M85" s="5"/>
      <c r="N85" s="5"/>
      <c r="O85" s="5"/>
      <c r="P85" s="5"/>
      <c r="Q85" s="5"/>
      <c r="R85" s="5"/>
      <c r="S85" s="5"/>
      <c r="T85" s="29"/>
    </row>
    <row r="86" spans="1:20" ht="26.1" customHeight="1">
      <c r="A86" s="3"/>
      <c r="B86" s="31" t="s">
        <v>250</v>
      </c>
      <c r="C86" s="45" t="s">
        <v>28</v>
      </c>
      <c r="D86" s="45"/>
      <c r="E86" s="37">
        <v>0</v>
      </c>
      <c r="F86" s="37">
        <v>0</v>
      </c>
      <c r="G86" s="33">
        <v>0</v>
      </c>
      <c r="H86" s="33">
        <v>0</v>
      </c>
      <c r="I86" s="33">
        <v>2</v>
      </c>
      <c r="J86" s="33">
        <v>1</v>
      </c>
      <c r="K86" s="33">
        <v>0</v>
      </c>
      <c r="L86" s="33">
        <v>0</v>
      </c>
      <c r="M86" s="5"/>
      <c r="N86" s="5"/>
      <c r="O86" s="5"/>
      <c r="P86" s="5"/>
      <c r="Q86" s="5"/>
      <c r="R86" s="5"/>
      <c r="S86" s="5"/>
      <c r="T86" s="29"/>
    </row>
    <row r="87" spans="1:20" ht="26.1" customHeight="1">
      <c r="A87" s="3"/>
      <c r="B87" s="31" t="s">
        <v>251</v>
      </c>
      <c r="C87" s="45" t="s">
        <v>28</v>
      </c>
      <c r="D87" s="45"/>
      <c r="E87" s="37">
        <v>2</v>
      </c>
      <c r="F87" s="37">
        <v>0</v>
      </c>
      <c r="G87" s="33">
        <v>0</v>
      </c>
      <c r="H87" s="33">
        <v>0</v>
      </c>
      <c r="I87" s="33">
        <v>1</v>
      </c>
      <c r="J87" s="33">
        <v>0</v>
      </c>
      <c r="K87" s="33">
        <v>0</v>
      </c>
      <c r="L87" s="33">
        <v>0</v>
      </c>
      <c r="M87" s="5"/>
      <c r="N87" s="5"/>
      <c r="O87" s="5"/>
      <c r="P87" s="5"/>
      <c r="Q87" s="5"/>
      <c r="R87" s="5"/>
      <c r="S87" s="5"/>
      <c r="T87" s="29"/>
    </row>
    <row r="88" spans="1:20" ht="26.1" customHeight="1">
      <c r="A88" s="3"/>
      <c r="B88" s="31" t="s">
        <v>252</v>
      </c>
      <c r="C88" s="45" t="s">
        <v>28</v>
      </c>
      <c r="D88" s="45"/>
      <c r="E88" s="37">
        <v>0</v>
      </c>
      <c r="F88" s="37">
        <v>0</v>
      </c>
      <c r="G88" s="33">
        <v>0</v>
      </c>
      <c r="H88" s="33">
        <v>0</v>
      </c>
      <c r="I88" s="33">
        <v>0</v>
      </c>
      <c r="J88" s="33">
        <v>1</v>
      </c>
      <c r="K88" s="33">
        <v>0</v>
      </c>
      <c r="L88" s="33">
        <v>0</v>
      </c>
      <c r="M88" s="5"/>
      <c r="N88" s="5"/>
      <c r="O88" s="5"/>
      <c r="P88" s="5"/>
      <c r="Q88" s="5"/>
      <c r="R88" s="5"/>
      <c r="S88" s="5"/>
      <c r="T88" s="29"/>
    </row>
    <row r="89" spans="1:20" ht="33.950000000000003" customHeight="1">
      <c r="A89" s="3"/>
      <c r="B89" s="47" t="s">
        <v>271</v>
      </c>
      <c r="C89" s="48" t="s">
        <v>15</v>
      </c>
      <c r="D89" s="5"/>
      <c r="E89" s="49">
        <v>45</v>
      </c>
      <c r="F89" s="49">
        <v>25</v>
      </c>
      <c r="G89" s="49">
        <v>28</v>
      </c>
      <c r="H89" s="49">
        <v>18</v>
      </c>
      <c r="I89" s="49">
        <v>18</v>
      </c>
      <c r="J89" s="49">
        <v>26</v>
      </c>
      <c r="K89" s="49">
        <v>14</v>
      </c>
      <c r="L89" s="49">
        <v>22</v>
      </c>
      <c r="M89" s="5"/>
      <c r="N89" s="5"/>
      <c r="O89" s="5"/>
      <c r="P89" s="5"/>
      <c r="Q89" s="5"/>
      <c r="R89" s="5"/>
      <c r="S89" s="5"/>
      <c r="T89" s="29"/>
    </row>
    <row r="90" spans="1:20" ht="26.1" customHeight="1">
      <c r="A90" s="3"/>
      <c r="B90" s="31" t="s">
        <v>250</v>
      </c>
      <c r="C90" s="45" t="s">
        <v>15</v>
      </c>
      <c r="D90" s="45"/>
      <c r="E90" s="37">
        <v>3</v>
      </c>
      <c r="F90" s="37">
        <v>1</v>
      </c>
      <c r="G90" s="33">
        <v>2</v>
      </c>
      <c r="H90" s="33">
        <v>0</v>
      </c>
      <c r="I90" s="33">
        <v>2</v>
      </c>
      <c r="J90" s="33">
        <v>2</v>
      </c>
      <c r="K90" s="33">
        <v>1</v>
      </c>
      <c r="L90" s="33">
        <v>2</v>
      </c>
      <c r="M90" s="5"/>
      <c r="N90" s="5"/>
      <c r="O90" s="5"/>
      <c r="P90" s="5"/>
      <c r="Q90" s="5"/>
      <c r="R90" s="5"/>
      <c r="S90" s="5"/>
      <c r="T90" s="29"/>
    </row>
    <row r="91" spans="1:20" ht="26.1" customHeight="1">
      <c r="A91" s="3"/>
      <c r="B91" s="31" t="s">
        <v>255</v>
      </c>
      <c r="C91" s="45" t="s">
        <v>15</v>
      </c>
      <c r="D91" s="45"/>
      <c r="E91" s="37">
        <v>1</v>
      </c>
      <c r="F91" s="37">
        <v>0</v>
      </c>
      <c r="G91" s="33">
        <v>0</v>
      </c>
      <c r="H91" s="33">
        <v>0</v>
      </c>
      <c r="I91" s="33">
        <v>1</v>
      </c>
      <c r="J91" s="33">
        <v>1</v>
      </c>
      <c r="K91" s="33">
        <v>0</v>
      </c>
      <c r="L91" s="33">
        <v>0</v>
      </c>
      <c r="M91" s="5"/>
      <c r="N91" s="5"/>
      <c r="O91" s="5"/>
      <c r="P91" s="5"/>
      <c r="Q91" s="5"/>
      <c r="R91" s="5"/>
      <c r="S91" s="5"/>
      <c r="T91" s="29"/>
    </row>
    <row r="92" spans="1:20" ht="26.1" customHeight="1">
      <c r="A92" s="3"/>
      <c r="B92" s="31" t="s">
        <v>256</v>
      </c>
      <c r="C92" s="45" t="s">
        <v>15</v>
      </c>
      <c r="D92" s="45"/>
      <c r="E92" s="37">
        <v>8</v>
      </c>
      <c r="F92" s="37">
        <v>5</v>
      </c>
      <c r="G92" s="33">
        <v>3</v>
      </c>
      <c r="H92" s="33">
        <v>2</v>
      </c>
      <c r="I92" s="33">
        <v>6</v>
      </c>
      <c r="J92" s="33">
        <v>1</v>
      </c>
      <c r="K92" s="33">
        <v>2</v>
      </c>
      <c r="L92" s="33">
        <v>4</v>
      </c>
      <c r="M92" s="5"/>
      <c r="N92" s="5"/>
      <c r="O92" s="5"/>
      <c r="P92" s="5"/>
      <c r="Q92" s="5"/>
      <c r="R92" s="5"/>
      <c r="S92" s="5"/>
      <c r="T92" s="29"/>
    </row>
    <row r="93" spans="1:20" ht="26.1" customHeight="1">
      <c r="A93" s="3"/>
      <c r="B93" s="31" t="s">
        <v>257</v>
      </c>
      <c r="C93" s="45" t="s">
        <v>15</v>
      </c>
      <c r="D93" s="45"/>
      <c r="E93" s="37">
        <f>E89-E90-E92</f>
        <v>34</v>
      </c>
      <c r="F93" s="37">
        <f>F89-F90-F92</f>
        <v>19</v>
      </c>
      <c r="G93" s="37">
        <f>G89-G90-G92</f>
        <v>23</v>
      </c>
      <c r="H93" s="37">
        <f>H89-H90-H92</f>
        <v>16</v>
      </c>
      <c r="I93" s="37">
        <f>I89-I90-I92</f>
        <v>10</v>
      </c>
      <c r="J93" s="37">
        <v>23</v>
      </c>
      <c r="K93" s="33">
        <v>11</v>
      </c>
      <c r="L93" s="33">
        <v>16</v>
      </c>
      <c r="M93" s="5"/>
      <c r="N93" s="5"/>
      <c r="O93" s="5"/>
      <c r="P93" s="5"/>
      <c r="Q93" s="5"/>
      <c r="R93" s="5"/>
      <c r="S93" s="5"/>
      <c r="T93" s="29"/>
    </row>
    <row r="94" spans="1:20" ht="26.1" customHeight="1">
      <c r="A94" s="3"/>
      <c r="B94" s="31" t="s">
        <v>258</v>
      </c>
      <c r="C94" s="45" t="s">
        <v>15</v>
      </c>
      <c r="D94" s="45"/>
      <c r="E94" s="37">
        <v>46</v>
      </c>
      <c r="F94" s="37">
        <v>147</v>
      </c>
      <c r="G94" s="33">
        <v>84</v>
      </c>
      <c r="H94" s="33">
        <v>61</v>
      </c>
      <c r="I94" s="33">
        <v>61</v>
      </c>
      <c r="J94" s="33">
        <v>71</v>
      </c>
      <c r="K94" s="33">
        <v>71</v>
      </c>
      <c r="L94" s="33">
        <v>80</v>
      </c>
      <c r="M94" s="5"/>
      <c r="N94" s="5"/>
      <c r="O94" s="5"/>
      <c r="P94" s="5"/>
      <c r="Q94" s="5"/>
      <c r="R94" s="5"/>
      <c r="S94" s="5"/>
      <c r="T94" s="29"/>
    </row>
    <row r="95" spans="1:20" ht="26.1" customHeight="1">
      <c r="A95" s="3"/>
      <c r="B95" s="31" t="s">
        <v>259</v>
      </c>
      <c r="C95" s="45" t="s">
        <v>15</v>
      </c>
      <c r="D95" s="45"/>
      <c r="E95" s="37">
        <v>9335</v>
      </c>
      <c r="F95" s="37">
        <v>7361</v>
      </c>
      <c r="G95" s="37">
        <v>7558</v>
      </c>
      <c r="H95" s="37">
        <v>7304</v>
      </c>
      <c r="I95" s="37">
        <v>6715</v>
      </c>
      <c r="J95" s="37">
        <v>5923</v>
      </c>
      <c r="K95" s="37">
        <v>4959</v>
      </c>
      <c r="L95" s="37">
        <v>4583</v>
      </c>
      <c r="M95" s="5"/>
      <c r="N95" s="5"/>
      <c r="O95" s="5"/>
      <c r="P95" s="5"/>
      <c r="Q95" s="5"/>
      <c r="R95" s="5"/>
      <c r="S95" s="5"/>
      <c r="T95" s="29"/>
    </row>
    <row r="96" spans="1:20" ht="33.950000000000003" customHeight="1">
      <c r="A96" s="3"/>
      <c r="B96" s="44" t="s">
        <v>53</v>
      </c>
      <c r="C96" s="45" t="s">
        <v>260</v>
      </c>
      <c r="D96" s="45"/>
      <c r="E96" s="37">
        <v>1370</v>
      </c>
      <c r="F96" s="37">
        <v>1197</v>
      </c>
      <c r="G96" s="37">
        <v>631</v>
      </c>
      <c r="H96" s="37">
        <v>631</v>
      </c>
      <c r="I96" s="37">
        <v>820</v>
      </c>
      <c r="J96" s="37">
        <v>524</v>
      </c>
      <c r="K96" s="37">
        <v>357</v>
      </c>
      <c r="L96" s="37">
        <v>938</v>
      </c>
      <c r="M96" s="5"/>
      <c r="N96" s="5"/>
      <c r="O96" s="5"/>
      <c r="P96" s="5"/>
      <c r="Q96" s="5"/>
      <c r="R96" s="5"/>
      <c r="S96" s="5"/>
      <c r="T96" s="29"/>
    </row>
    <row r="97" spans="1:20" ht="33.950000000000003" customHeight="1">
      <c r="A97" s="3"/>
      <c r="B97" s="44" t="s">
        <v>261</v>
      </c>
      <c r="C97" s="45" t="s">
        <v>28</v>
      </c>
      <c r="D97" s="45" t="s">
        <v>19</v>
      </c>
      <c r="E97" s="32" t="s">
        <v>11</v>
      </c>
      <c r="F97" s="37">
        <v>25</v>
      </c>
      <c r="G97" s="37">
        <v>28</v>
      </c>
      <c r="H97" s="37">
        <v>18</v>
      </c>
      <c r="I97" s="37">
        <v>19</v>
      </c>
      <c r="J97" s="37">
        <v>27</v>
      </c>
      <c r="K97" s="37">
        <v>14</v>
      </c>
      <c r="L97" s="37">
        <v>22</v>
      </c>
      <c r="M97" s="5"/>
      <c r="N97" s="5"/>
      <c r="O97" s="5"/>
      <c r="P97" s="5"/>
      <c r="Q97" s="5"/>
      <c r="R97" s="5"/>
      <c r="S97" s="5"/>
      <c r="T97" s="29"/>
    </row>
    <row r="98" spans="1:20" ht="33.950000000000003" customHeight="1">
      <c r="A98" s="3"/>
      <c r="B98" s="31" t="s">
        <v>272</v>
      </c>
      <c r="C98" s="45" t="s">
        <v>28</v>
      </c>
      <c r="D98" s="45"/>
      <c r="E98" s="32" t="s">
        <v>11</v>
      </c>
      <c r="F98" s="37">
        <v>0</v>
      </c>
      <c r="G98" s="37">
        <v>0</v>
      </c>
      <c r="H98" s="37">
        <v>0</v>
      </c>
      <c r="I98" s="37">
        <v>0</v>
      </c>
      <c r="J98" s="37">
        <v>0</v>
      </c>
      <c r="K98" s="37">
        <v>0</v>
      </c>
      <c r="L98" s="37">
        <v>0</v>
      </c>
      <c r="M98" s="5"/>
      <c r="N98" s="5"/>
      <c r="O98" s="5"/>
      <c r="P98" s="5"/>
      <c r="Q98" s="5"/>
      <c r="R98" s="5"/>
      <c r="S98" s="5"/>
      <c r="T98" s="29"/>
    </row>
    <row r="99" spans="1:20" ht="33.950000000000003" customHeight="1">
      <c r="A99" s="3"/>
      <c r="B99" s="31" t="s">
        <v>273</v>
      </c>
      <c r="C99" s="45" t="s">
        <v>28</v>
      </c>
      <c r="D99" s="45"/>
      <c r="E99" s="32" t="s">
        <v>11</v>
      </c>
      <c r="F99" s="37">
        <v>147</v>
      </c>
      <c r="G99" s="37">
        <v>84</v>
      </c>
      <c r="H99" s="37">
        <v>61</v>
      </c>
      <c r="I99" s="37">
        <v>61</v>
      </c>
      <c r="J99" s="37">
        <v>71</v>
      </c>
      <c r="K99" s="37">
        <v>71</v>
      </c>
      <c r="L99" s="37">
        <v>80</v>
      </c>
      <c r="M99" s="5"/>
      <c r="N99" s="5"/>
      <c r="O99" s="5"/>
      <c r="P99" s="5"/>
      <c r="Q99" s="5"/>
      <c r="R99" s="5"/>
      <c r="S99" s="5"/>
      <c r="T99" s="29"/>
    </row>
    <row r="100" spans="1:20" ht="33.950000000000003" customHeight="1">
      <c r="A100" s="3"/>
      <c r="B100" s="31" t="s">
        <v>263</v>
      </c>
      <c r="C100" s="45" t="s">
        <v>15</v>
      </c>
      <c r="D100" s="45"/>
      <c r="E100" s="32" t="s">
        <v>11</v>
      </c>
      <c r="F100" s="37">
        <v>172</v>
      </c>
      <c r="G100" s="37">
        <v>112</v>
      </c>
      <c r="H100" s="37">
        <v>79</v>
      </c>
      <c r="I100" s="37">
        <v>80</v>
      </c>
      <c r="J100" s="37">
        <v>98</v>
      </c>
      <c r="K100" s="37">
        <v>85</v>
      </c>
      <c r="L100" s="37">
        <v>102</v>
      </c>
      <c r="M100" s="5"/>
      <c r="N100" s="5"/>
      <c r="O100" s="5"/>
      <c r="P100" s="5"/>
      <c r="Q100" s="5"/>
      <c r="R100" s="5"/>
      <c r="S100" s="5"/>
      <c r="T100" s="29"/>
    </row>
    <row r="101" spans="1:20" ht="26.1" customHeight="1">
      <c r="A101" s="3"/>
      <c r="B101" s="52" t="s">
        <v>274</v>
      </c>
      <c r="C101" s="5"/>
      <c r="D101" s="45"/>
      <c r="E101" s="37"/>
      <c r="F101" s="37"/>
      <c r="G101" s="37"/>
      <c r="H101" s="37"/>
      <c r="I101" s="37"/>
      <c r="J101" s="37"/>
      <c r="K101" s="37"/>
      <c r="L101" s="5"/>
      <c r="M101" s="5"/>
      <c r="N101" s="5"/>
      <c r="O101" s="5"/>
      <c r="P101" s="5"/>
      <c r="Q101" s="5"/>
      <c r="R101" s="5"/>
      <c r="S101" s="5"/>
      <c r="T101" s="29"/>
    </row>
    <row r="102" spans="1:20" ht="33.950000000000003" customHeight="1">
      <c r="A102" s="3"/>
      <c r="B102" s="44" t="s">
        <v>242</v>
      </c>
      <c r="C102" s="45" t="s">
        <v>243</v>
      </c>
      <c r="D102" s="45"/>
      <c r="E102" s="32" t="s">
        <v>11</v>
      </c>
      <c r="F102" s="32" t="s">
        <v>11</v>
      </c>
      <c r="G102" s="32" t="s">
        <v>11</v>
      </c>
      <c r="H102" s="32" t="s">
        <v>11</v>
      </c>
      <c r="I102" s="33">
        <v>0.06</v>
      </c>
      <c r="J102" s="33">
        <v>0.49</v>
      </c>
      <c r="K102" s="33">
        <v>0.59</v>
      </c>
      <c r="L102" s="33">
        <v>0.61</v>
      </c>
      <c r="M102" s="5"/>
      <c r="N102" s="5"/>
      <c r="O102" s="5"/>
      <c r="P102" s="5"/>
      <c r="Q102" s="5"/>
      <c r="R102" s="5"/>
      <c r="S102" s="5"/>
      <c r="T102" s="29"/>
    </row>
    <row r="103" spans="1:20" ht="33.950000000000003" customHeight="1">
      <c r="A103" s="3"/>
      <c r="B103" s="44" t="s">
        <v>244</v>
      </c>
      <c r="C103" s="45" t="s">
        <v>245</v>
      </c>
      <c r="D103" s="45"/>
      <c r="E103" s="32" t="s">
        <v>11</v>
      </c>
      <c r="F103" s="32" t="s">
        <v>11</v>
      </c>
      <c r="G103" s="32" t="s">
        <v>11</v>
      </c>
      <c r="H103" s="32" t="s">
        <v>11</v>
      </c>
      <c r="I103" s="33">
        <v>0.28999999999999998</v>
      </c>
      <c r="J103" s="33">
        <v>0.17</v>
      </c>
      <c r="K103" s="33">
        <v>0.37</v>
      </c>
      <c r="L103" s="33">
        <v>0.21</v>
      </c>
      <c r="M103" s="5"/>
      <c r="N103" s="5"/>
      <c r="O103" s="5"/>
      <c r="P103" s="5"/>
      <c r="Q103" s="5"/>
      <c r="R103" s="5"/>
      <c r="S103" s="5"/>
      <c r="T103" s="29"/>
    </row>
    <row r="104" spans="1:20" ht="33.950000000000003" customHeight="1">
      <c r="A104" s="3"/>
      <c r="B104" s="31" t="s">
        <v>43</v>
      </c>
      <c r="C104" s="45" t="s">
        <v>245</v>
      </c>
      <c r="D104" s="45"/>
      <c r="E104" s="32" t="s">
        <v>11</v>
      </c>
      <c r="F104" s="32" t="s">
        <v>11</v>
      </c>
      <c r="G104" s="32" t="s">
        <v>11</v>
      </c>
      <c r="H104" s="32" t="s">
        <v>11</v>
      </c>
      <c r="I104" s="27">
        <v>0.28913740827404899</v>
      </c>
      <c r="J104" s="28">
        <v>2.4300000000000002</v>
      </c>
      <c r="K104" s="27">
        <v>2.94</v>
      </c>
      <c r="L104" s="27">
        <v>3.05</v>
      </c>
      <c r="M104" s="5"/>
      <c r="N104" s="5"/>
      <c r="O104" s="5"/>
      <c r="P104" s="5"/>
      <c r="Q104" s="5"/>
      <c r="R104" s="5"/>
      <c r="S104" s="5"/>
      <c r="T104" s="29"/>
    </row>
    <row r="105" spans="1:20" ht="33.950000000000003" customHeight="1">
      <c r="A105" s="3"/>
      <c r="B105" s="44" t="s">
        <v>269</v>
      </c>
      <c r="C105" s="45" t="s">
        <v>247</v>
      </c>
      <c r="D105" s="45"/>
      <c r="E105" s="32" t="s">
        <v>11</v>
      </c>
      <c r="F105" s="32" t="s">
        <v>11</v>
      </c>
      <c r="G105" s="32" t="s">
        <v>11</v>
      </c>
      <c r="H105" s="32" t="s">
        <v>11</v>
      </c>
      <c r="I105" s="32" t="s">
        <v>11</v>
      </c>
      <c r="J105" s="32" t="s">
        <v>11</v>
      </c>
      <c r="K105" s="55">
        <v>3.3</v>
      </c>
      <c r="L105" s="55">
        <v>0</v>
      </c>
      <c r="M105" s="5"/>
      <c r="N105" s="5"/>
      <c r="O105" s="5"/>
      <c r="P105" s="5"/>
      <c r="Q105" s="5"/>
      <c r="R105" s="5"/>
      <c r="S105" s="5"/>
      <c r="T105" s="29"/>
    </row>
    <row r="106" spans="1:20" ht="33.950000000000003" customHeight="1">
      <c r="A106" s="3"/>
      <c r="B106" s="44" t="s">
        <v>45</v>
      </c>
      <c r="C106" s="45" t="s">
        <v>243</v>
      </c>
      <c r="D106" s="45"/>
      <c r="E106" s="32" t="s">
        <v>11</v>
      </c>
      <c r="F106" s="32" t="s">
        <v>11</v>
      </c>
      <c r="G106" s="32" t="s">
        <v>11</v>
      </c>
      <c r="H106" s="32" t="s">
        <v>11</v>
      </c>
      <c r="I106" s="27">
        <v>0</v>
      </c>
      <c r="J106" s="27">
        <v>0.02</v>
      </c>
      <c r="K106" s="27">
        <v>0.01</v>
      </c>
      <c r="L106" s="27">
        <v>0.02</v>
      </c>
      <c r="M106" s="5"/>
      <c r="N106" s="5"/>
      <c r="O106" s="5"/>
      <c r="P106" s="5"/>
      <c r="Q106" s="5"/>
      <c r="R106" s="5"/>
      <c r="S106" s="5"/>
      <c r="T106" s="29"/>
    </row>
    <row r="107" spans="1:20" ht="33.950000000000003" customHeight="1">
      <c r="A107" s="3"/>
      <c r="B107" s="44" t="s">
        <v>46</v>
      </c>
      <c r="C107" s="45" t="s">
        <v>245</v>
      </c>
      <c r="D107" s="45"/>
      <c r="E107" s="32" t="s">
        <v>11</v>
      </c>
      <c r="F107" s="32" t="s">
        <v>11</v>
      </c>
      <c r="G107" s="32" t="s">
        <v>11</v>
      </c>
      <c r="H107" s="32" t="s">
        <v>11</v>
      </c>
      <c r="I107" s="27">
        <v>0</v>
      </c>
      <c r="J107" s="27">
        <v>0.09</v>
      </c>
      <c r="K107" s="27">
        <v>5.1999999999999998E-2</v>
      </c>
      <c r="L107" s="27">
        <v>0.1</v>
      </c>
      <c r="M107" s="5"/>
      <c r="N107" s="5"/>
      <c r="O107" s="5"/>
      <c r="P107" s="5"/>
      <c r="Q107" s="5"/>
      <c r="R107" s="5"/>
      <c r="S107" s="5"/>
      <c r="T107" s="29"/>
    </row>
    <row r="108" spans="1:20" ht="26.1" customHeight="1">
      <c r="A108" s="3"/>
      <c r="B108" s="44" t="s">
        <v>47</v>
      </c>
      <c r="C108" s="449"/>
      <c r="D108" s="45"/>
      <c r="E108" s="32" t="s">
        <v>11</v>
      </c>
      <c r="F108" s="32" t="s">
        <v>11</v>
      </c>
      <c r="G108" s="32" t="s">
        <v>11</v>
      </c>
      <c r="H108" s="32" t="s">
        <v>11</v>
      </c>
      <c r="I108" s="27">
        <v>0</v>
      </c>
      <c r="J108" s="27">
        <v>0</v>
      </c>
      <c r="K108" s="27">
        <v>0.66</v>
      </c>
      <c r="L108" s="27">
        <v>0</v>
      </c>
      <c r="M108" s="5"/>
      <c r="N108" s="5"/>
      <c r="O108" s="5"/>
      <c r="P108" s="5"/>
      <c r="Q108" s="5"/>
      <c r="R108" s="5"/>
      <c r="S108" s="5"/>
      <c r="T108" s="29"/>
    </row>
    <row r="109" spans="1:20" ht="33.950000000000003" customHeight="1">
      <c r="A109" s="3"/>
      <c r="B109" s="44" t="s">
        <v>48</v>
      </c>
      <c r="C109" s="45" t="s">
        <v>245</v>
      </c>
      <c r="D109" s="45"/>
      <c r="E109" s="32" t="s">
        <v>11</v>
      </c>
      <c r="F109" s="32" t="s">
        <v>11</v>
      </c>
      <c r="G109" s="32" t="s">
        <v>11</v>
      </c>
      <c r="H109" s="32" t="s">
        <v>11</v>
      </c>
      <c r="I109" s="27">
        <v>0.23130992661923899</v>
      </c>
      <c r="J109" s="27">
        <v>0.04</v>
      </c>
      <c r="K109" s="27">
        <v>0.16</v>
      </c>
      <c r="L109" s="27">
        <v>0</v>
      </c>
      <c r="M109" s="5"/>
      <c r="N109" s="5"/>
      <c r="O109" s="5"/>
      <c r="P109" s="5"/>
      <c r="Q109" s="5"/>
      <c r="R109" s="5"/>
      <c r="S109" s="5"/>
      <c r="T109" s="29"/>
    </row>
    <row r="110" spans="1:20" ht="26.1" customHeight="1">
      <c r="A110" s="3"/>
      <c r="B110" s="44" t="s">
        <v>248</v>
      </c>
      <c r="C110" s="45" t="s">
        <v>141</v>
      </c>
      <c r="D110" s="45"/>
      <c r="E110" s="32" t="s">
        <v>11</v>
      </c>
      <c r="F110" s="32" t="s">
        <v>11</v>
      </c>
      <c r="G110" s="32" t="s">
        <v>11</v>
      </c>
      <c r="H110" s="32" t="s">
        <v>11</v>
      </c>
      <c r="I110" s="37">
        <v>17292816</v>
      </c>
      <c r="J110" s="37">
        <v>23479511</v>
      </c>
      <c r="K110" s="37">
        <v>19073332</v>
      </c>
      <c r="L110" s="37">
        <v>19324599</v>
      </c>
      <c r="M110" s="5"/>
      <c r="N110" s="5"/>
      <c r="O110" s="5"/>
      <c r="P110" s="5"/>
      <c r="Q110" s="5"/>
      <c r="R110" s="5"/>
      <c r="S110" s="5"/>
      <c r="T110" s="29"/>
    </row>
    <row r="111" spans="1:20" ht="33.950000000000003" customHeight="1">
      <c r="A111" s="3"/>
      <c r="B111" s="47" t="s">
        <v>327</v>
      </c>
      <c r="C111" s="48" t="s">
        <v>28</v>
      </c>
      <c r="D111" s="48"/>
      <c r="E111" s="32" t="s">
        <v>11</v>
      </c>
      <c r="F111" s="32" t="s">
        <v>11</v>
      </c>
      <c r="G111" s="32" t="s">
        <v>11</v>
      </c>
      <c r="H111" s="32" t="s">
        <v>11</v>
      </c>
      <c r="I111" s="36">
        <v>5</v>
      </c>
      <c r="J111" s="36">
        <v>4</v>
      </c>
      <c r="K111" s="36">
        <v>7</v>
      </c>
      <c r="L111" s="36">
        <v>4</v>
      </c>
      <c r="M111" s="5"/>
      <c r="N111" s="5"/>
      <c r="O111" s="5"/>
      <c r="P111" s="5"/>
      <c r="Q111" s="5"/>
      <c r="R111" s="5"/>
      <c r="S111" s="5"/>
      <c r="T111" s="29"/>
    </row>
    <row r="112" spans="1:20" ht="26.1" customHeight="1">
      <c r="A112" s="3"/>
      <c r="B112" s="31" t="s">
        <v>250</v>
      </c>
      <c r="C112" s="45" t="s">
        <v>28</v>
      </c>
      <c r="D112" s="45"/>
      <c r="E112" s="32" t="s">
        <v>11</v>
      </c>
      <c r="F112" s="32" t="s">
        <v>11</v>
      </c>
      <c r="G112" s="32" t="s">
        <v>11</v>
      </c>
      <c r="H112" s="32" t="s">
        <v>11</v>
      </c>
      <c r="I112" s="33">
        <v>0</v>
      </c>
      <c r="J112" s="33">
        <v>2</v>
      </c>
      <c r="K112" s="33">
        <v>1</v>
      </c>
      <c r="L112" s="33">
        <v>0</v>
      </c>
      <c r="M112" s="5"/>
      <c r="N112" s="5"/>
      <c r="O112" s="5"/>
      <c r="P112" s="5"/>
      <c r="Q112" s="5"/>
      <c r="R112" s="5"/>
      <c r="S112" s="5"/>
      <c r="T112" s="29"/>
    </row>
    <row r="113" spans="1:20" ht="26.1" customHeight="1">
      <c r="A113" s="3"/>
      <c r="B113" s="31" t="s">
        <v>251</v>
      </c>
      <c r="C113" s="45" t="s">
        <v>28</v>
      </c>
      <c r="D113" s="45"/>
      <c r="E113" s="32" t="s">
        <v>11</v>
      </c>
      <c r="F113" s="32" t="s">
        <v>11</v>
      </c>
      <c r="G113" s="32" t="s">
        <v>11</v>
      </c>
      <c r="H113" s="32" t="s">
        <v>11</v>
      </c>
      <c r="I113" s="33">
        <v>4</v>
      </c>
      <c r="J113" s="33">
        <v>1</v>
      </c>
      <c r="K113" s="33">
        <v>3</v>
      </c>
      <c r="L113" s="33">
        <v>0</v>
      </c>
      <c r="M113" s="5"/>
      <c r="N113" s="5"/>
      <c r="O113" s="5"/>
      <c r="P113" s="5"/>
      <c r="Q113" s="5"/>
      <c r="R113" s="5"/>
      <c r="S113" s="5"/>
      <c r="T113" s="29"/>
    </row>
    <row r="114" spans="1:20" ht="26.1" customHeight="1">
      <c r="A114" s="3"/>
      <c r="B114" s="31" t="s">
        <v>252</v>
      </c>
      <c r="C114" s="45" t="s">
        <v>28</v>
      </c>
      <c r="D114" s="45"/>
      <c r="E114" s="32" t="s">
        <v>11</v>
      </c>
      <c r="F114" s="32" t="s">
        <v>11</v>
      </c>
      <c r="G114" s="32" t="s">
        <v>11</v>
      </c>
      <c r="H114" s="32" t="s">
        <v>11</v>
      </c>
      <c r="I114" s="37">
        <v>1</v>
      </c>
      <c r="J114" s="37">
        <v>1</v>
      </c>
      <c r="K114" s="37">
        <v>3</v>
      </c>
      <c r="L114" s="37">
        <v>4</v>
      </c>
      <c r="M114" s="5"/>
      <c r="N114" s="5"/>
      <c r="O114" s="5"/>
      <c r="P114" s="5"/>
      <c r="Q114" s="5"/>
      <c r="R114" s="5"/>
      <c r="S114" s="5"/>
      <c r="T114" s="29"/>
    </row>
    <row r="115" spans="1:20" ht="33.950000000000003" customHeight="1">
      <c r="A115" s="3"/>
      <c r="B115" s="47" t="s">
        <v>275</v>
      </c>
      <c r="C115" s="48" t="s">
        <v>28</v>
      </c>
      <c r="D115" s="48"/>
      <c r="E115" s="32" t="s">
        <v>11</v>
      </c>
      <c r="F115" s="32" t="s">
        <v>11</v>
      </c>
      <c r="G115" s="32" t="s">
        <v>11</v>
      </c>
      <c r="H115" s="32" t="s">
        <v>11</v>
      </c>
      <c r="I115" s="36">
        <v>0</v>
      </c>
      <c r="J115" s="36">
        <v>0</v>
      </c>
      <c r="K115" s="36">
        <v>0</v>
      </c>
      <c r="L115" s="36">
        <v>0</v>
      </c>
      <c r="M115" s="5"/>
      <c r="N115" s="5"/>
      <c r="O115" s="5"/>
      <c r="P115" s="5"/>
      <c r="Q115" s="5"/>
      <c r="R115" s="5"/>
      <c r="S115" s="5"/>
      <c r="T115" s="29"/>
    </row>
    <row r="116" spans="1:20" ht="26.1" customHeight="1">
      <c r="A116" s="3"/>
      <c r="B116" s="31" t="s">
        <v>250</v>
      </c>
      <c r="C116" s="45" t="s">
        <v>28</v>
      </c>
      <c r="D116" s="45"/>
      <c r="E116" s="32" t="s">
        <v>11</v>
      </c>
      <c r="F116" s="32" t="s">
        <v>11</v>
      </c>
      <c r="G116" s="32" t="s">
        <v>11</v>
      </c>
      <c r="H116" s="32" t="s">
        <v>11</v>
      </c>
      <c r="I116" s="33">
        <v>0</v>
      </c>
      <c r="J116" s="33">
        <v>0</v>
      </c>
      <c r="K116" s="33">
        <v>0</v>
      </c>
      <c r="L116" s="33">
        <v>0</v>
      </c>
      <c r="M116" s="5"/>
      <c r="N116" s="5"/>
      <c r="O116" s="5"/>
      <c r="P116" s="5"/>
      <c r="Q116" s="5"/>
      <c r="R116" s="5"/>
      <c r="S116" s="5"/>
      <c r="T116" s="29"/>
    </row>
    <row r="117" spans="1:20" ht="26.1" customHeight="1">
      <c r="A117" s="3"/>
      <c r="B117" s="31" t="s">
        <v>251</v>
      </c>
      <c r="C117" s="45" t="s">
        <v>28</v>
      </c>
      <c r="D117" s="45"/>
      <c r="E117" s="32" t="s">
        <v>11</v>
      </c>
      <c r="F117" s="32" t="s">
        <v>11</v>
      </c>
      <c r="G117" s="32" t="s">
        <v>11</v>
      </c>
      <c r="H117" s="32" t="s">
        <v>11</v>
      </c>
      <c r="I117" s="33">
        <v>0</v>
      </c>
      <c r="J117" s="33">
        <v>0</v>
      </c>
      <c r="K117" s="33">
        <v>0</v>
      </c>
      <c r="L117" s="33">
        <v>0</v>
      </c>
      <c r="M117" s="5"/>
      <c r="N117" s="5"/>
      <c r="O117" s="5"/>
      <c r="P117" s="5"/>
      <c r="Q117" s="5"/>
      <c r="R117" s="5"/>
      <c r="S117" s="5"/>
      <c r="T117" s="29"/>
    </row>
    <row r="118" spans="1:20" ht="26.1" customHeight="1">
      <c r="A118" s="3"/>
      <c r="B118" s="31" t="s">
        <v>252</v>
      </c>
      <c r="C118" s="45" t="s">
        <v>28</v>
      </c>
      <c r="D118" s="45"/>
      <c r="E118" s="32" t="s">
        <v>11</v>
      </c>
      <c r="F118" s="32" t="s">
        <v>11</v>
      </c>
      <c r="G118" s="32" t="s">
        <v>11</v>
      </c>
      <c r="H118" s="32" t="s">
        <v>11</v>
      </c>
      <c r="I118" s="33">
        <v>0</v>
      </c>
      <c r="J118" s="33">
        <v>0</v>
      </c>
      <c r="K118" s="33">
        <v>0</v>
      </c>
      <c r="L118" s="33">
        <v>0</v>
      </c>
      <c r="M118" s="5"/>
      <c r="N118" s="5"/>
      <c r="O118" s="5"/>
      <c r="P118" s="5"/>
      <c r="Q118" s="5"/>
      <c r="R118" s="5"/>
      <c r="S118" s="5"/>
      <c r="T118" s="29"/>
    </row>
    <row r="119" spans="1:20" ht="33.950000000000003" customHeight="1">
      <c r="A119" s="3"/>
      <c r="B119" s="47" t="s">
        <v>276</v>
      </c>
      <c r="C119" s="48" t="s">
        <v>15</v>
      </c>
      <c r="D119" s="48"/>
      <c r="E119" s="32" t="s">
        <v>11</v>
      </c>
      <c r="F119" s="32" t="s">
        <v>11</v>
      </c>
      <c r="G119" s="32" t="s">
        <v>11</v>
      </c>
      <c r="H119" s="32" t="s">
        <v>11</v>
      </c>
      <c r="I119" s="49">
        <v>5</v>
      </c>
      <c r="J119" s="49">
        <v>4</v>
      </c>
      <c r="K119" s="49">
        <v>7</v>
      </c>
      <c r="L119" s="49">
        <v>4</v>
      </c>
      <c r="M119" s="5"/>
      <c r="N119" s="5"/>
      <c r="O119" s="5"/>
      <c r="P119" s="5"/>
      <c r="Q119" s="5"/>
      <c r="R119" s="5"/>
      <c r="S119" s="5"/>
      <c r="T119" s="29"/>
    </row>
    <row r="120" spans="1:20" ht="26.1" customHeight="1">
      <c r="A120" s="3"/>
      <c r="B120" s="31" t="s">
        <v>250</v>
      </c>
      <c r="C120" s="45" t="s">
        <v>15</v>
      </c>
      <c r="D120" s="45"/>
      <c r="E120" s="32" t="s">
        <v>11</v>
      </c>
      <c r="F120" s="32" t="s">
        <v>11</v>
      </c>
      <c r="G120" s="32" t="s">
        <v>11</v>
      </c>
      <c r="H120" s="32" t="s">
        <v>11</v>
      </c>
      <c r="I120" s="33">
        <v>0</v>
      </c>
      <c r="J120" s="33">
        <v>2</v>
      </c>
      <c r="K120" s="33">
        <v>1</v>
      </c>
      <c r="L120" s="33">
        <v>0</v>
      </c>
      <c r="M120" s="5"/>
      <c r="N120" s="5"/>
      <c r="O120" s="5"/>
      <c r="P120" s="5"/>
      <c r="Q120" s="5"/>
      <c r="R120" s="5"/>
      <c r="S120" s="5"/>
      <c r="T120" s="29"/>
    </row>
    <row r="121" spans="1:20" ht="26.1" customHeight="1">
      <c r="A121" s="3"/>
      <c r="B121" s="31" t="s">
        <v>255</v>
      </c>
      <c r="C121" s="45" t="s">
        <v>15</v>
      </c>
      <c r="D121" s="45"/>
      <c r="E121" s="32" t="s">
        <v>11</v>
      </c>
      <c r="F121" s="32" t="s">
        <v>11</v>
      </c>
      <c r="G121" s="32" t="s">
        <v>11</v>
      </c>
      <c r="H121" s="32" t="s">
        <v>11</v>
      </c>
      <c r="I121" s="33">
        <v>0</v>
      </c>
      <c r="J121" s="33">
        <v>0</v>
      </c>
      <c r="K121" s="33">
        <v>0</v>
      </c>
      <c r="L121" s="33">
        <v>0</v>
      </c>
      <c r="M121" s="5"/>
      <c r="N121" s="5"/>
      <c r="O121" s="5"/>
      <c r="P121" s="5"/>
      <c r="Q121" s="5"/>
      <c r="R121" s="5"/>
      <c r="S121" s="5"/>
      <c r="T121" s="29"/>
    </row>
    <row r="122" spans="1:20" ht="26.1" customHeight="1">
      <c r="A122" s="3"/>
      <c r="B122" s="31" t="s">
        <v>256</v>
      </c>
      <c r="C122" s="45" t="s">
        <v>15</v>
      </c>
      <c r="D122" s="45"/>
      <c r="E122" s="32" t="s">
        <v>11</v>
      </c>
      <c r="F122" s="32" t="s">
        <v>11</v>
      </c>
      <c r="G122" s="32" t="s">
        <v>11</v>
      </c>
      <c r="H122" s="32" t="s">
        <v>11</v>
      </c>
      <c r="I122" s="33">
        <v>4</v>
      </c>
      <c r="J122" s="33">
        <v>1</v>
      </c>
      <c r="K122" s="33">
        <v>3</v>
      </c>
      <c r="L122" s="33">
        <v>0</v>
      </c>
      <c r="M122" s="5"/>
      <c r="N122" s="5"/>
      <c r="O122" s="5"/>
      <c r="P122" s="5"/>
      <c r="Q122" s="5"/>
      <c r="R122" s="5"/>
      <c r="S122" s="5"/>
      <c r="T122" s="29"/>
    </row>
    <row r="123" spans="1:20" ht="26.1" customHeight="1">
      <c r="A123" s="3"/>
      <c r="B123" s="31" t="s">
        <v>257</v>
      </c>
      <c r="C123" s="45" t="s">
        <v>15</v>
      </c>
      <c r="D123" s="45"/>
      <c r="E123" s="32" t="s">
        <v>11</v>
      </c>
      <c r="F123" s="32" t="s">
        <v>11</v>
      </c>
      <c r="G123" s="32" t="s">
        <v>11</v>
      </c>
      <c r="H123" s="32" t="s">
        <v>11</v>
      </c>
      <c r="I123" s="37">
        <v>1</v>
      </c>
      <c r="J123" s="37">
        <v>1</v>
      </c>
      <c r="K123" s="33">
        <v>3</v>
      </c>
      <c r="L123" s="33">
        <v>4</v>
      </c>
      <c r="M123" s="5"/>
      <c r="N123" s="5"/>
      <c r="O123" s="5"/>
      <c r="P123" s="5"/>
      <c r="Q123" s="5"/>
      <c r="R123" s="5"/>
      <c r="S123" s="5"/>
      <c r="T123" s="29"/>
    </row>
    <row r="124" spans="1:20" ht="26.1" customHeight="1">
      <c r="A124" s="3"/>
      <c r="B124" s="31" t="s">
        <v>964</v>
      </c>
      <c r="C124" s="45" t="s">
        <v>15</v>
      </c>
      <c r="D124" s="45"/>
      <c r="E124" s="32" t="s">
        <v>11</v>
      </c>
      <c r="F124" s="32" t="s">
        <v>11</v>
      </c>
      <c r="G124" s="32" t="s">
        <v>11</v>
      </c>
      <c r="H124" s="32" t="s">
        <v>11</v>
      </c>
      <c r="I124" s="33">
        <v>0</v>
      </c>
      <c r="J124" s="33">
        <v>53</v>
      </c>
      <c r="K124" s="33">
        <v>49</v>
      </c>
      <c r="L124" s="33">
        <v>55</v>
      </c>
      <c r="M124" s="5"/>
      <c r="N124" s="5"/>
      <c r="O124" s="5"/>
      <c r="P124" s="5"/>
      <c r="Q124" s="5"/>
      <c r="R124" s="5"/>
      <c r="S124" s="5"/>
      <c r="T124" s="29"/>
    </row>
    <row r="125" spans="1:20" ht="26.1" customHeight="1">
      <c r="A125" s="3"/>
      <c r="B125" s="31" t="s">
        <v>965</v>
      </c>
      <c r="C125" s="45" t="s">
        <v>15</v>
      </c>
      <c r="D125" s="45" t="s">
        <v>967</v>
      </c>
      <c r="E125" s="32" t="s">
        <v>11</v>
      </c>
      <c r="F125" s="32" t="s">
        <v>11</v>
      </c>
      <c r="G125" s="32" t="s">
        <v>11</v>
      </c>
      <c r="H125" s="32" t="s">
        <v>11</v>
      </c>
      <c r="I125" s="33">
        <v>0</v>
      </c>
      <c r="J125" s="33">
        <v>0</v>
      </c>
      <c r="K125" s="33">
        <v>0</v>
      </c>
      <c r="L125" s="115" t="s">
        <v>11</v>
      </c>
      <c r="M125" s="5"/>
      <c r="N125" s="5"/>
      <c r="O125" s="5"/>
      <c r="P125" s="5"/>
      <c r="Q125" s="5"/>
      <c r="R125" s="5"/>
      <c r="S125" s="5"/>
      <c r="T125" s="29"/>
    </row>
    <row r="126" spans="1:20" ht="33.950000000000003" customHeight="1">
      <c r="A126" s="3"/>
      <c r="B126" s="44" t="s">
        <v>53</v>
      </c>
      <c r="C126" s="45" t="s">
        <v>260</v>
      </c>
      <c r="D126" s="45" t="s">
        <v>968</v>
      </c>
      <c r="E126" s="32" t="s">
        <v>11</v>
      </c>
      <c r="F126" s="32" t="s">
        <v>11</v>
      </c>
      <c r="G126" s="32" t="s">
        <v>11</v>
      </c>
      <c r="H126" s="32" t="s">
        <v>11</v>
      </c>
      <c r="I126" s="32" t="s">
        <v>11</v>
      </c>
      <c r="J126" s="32" t="s">
        <v>961</v>
      </c>
      <c r="K126" s="33">
        <v>63</v>
      </c>
      <c r="L126" s="115" t="s">
        <v>11</v>
      </c>
      <c r="M126" s="172"/>
      <c r="N126" s="5"/>
      <c r="O126" s="5"/>
      <c r="P126" s="5"/>
      <c r="Q126" s="5"/>
      <c r="R126" s="5"/>
      <c r="S126" s="5"/>
      <c r="T126" s="29"/>
    </row>
    <row r="127" spans="1:20" ht="33.950000000000003" customHeight="1">
      <c r="A127" s="3"/>
      <c r="B127" s="44" t="s">
        <v>261</v>
      </c>
      <c r="C127" s="45" t="s">
        <v>28</v>
      </c>
      <c r="D127" s="45"/>
      <c r="E127" s="32" t="s">
        <v>11</v>
      </c>
      <c r="F127" s="32" t="s">
        <v>11</v>
      </c>
      <c r="G127" s="32" t="s">
        <v>11</v>
      </c>
      <c r="H127" s="32" t="s">
        <v>11</v>
      </c>
      <c r="I127" s="37">
        <v>5</v>
      </c>
      <c r="J127" s="37">
        <v>4</v>
      </c>
      <c r="K127" s="37">
        <v>7</v>
      </c>
      <c r="L127" s="37">
        <v>4</v>
      </c>
      <c r="M127" s="5"/>
      <c r="N127" s="5"/>
      <c r="O127" s="5"/>
      <c r="P127" s="5"/>
      <c r="Q127" s="5"/>
      <c r="R127" s="5"/>
      <c r="S127" s="5"/>
      <c r="T127" s="29"/>
    </row>
    <row r="128" spans="1:20" ht="33.950000000000003" customHeight="1">
      <c r="A128" s="3"/>
      <c r="B128" s="31" t="s">
        <v>272</v>
      </c>
      <c r="C128" s="45" t="s">
        <v>28</v>
      </c>
      <c r="D128" s="45"/>
      <c r="E128" s="32" t="s">
        <v>11</v>
      </c>
      <c r="F128" s="32" t="s">
        <v>11</v>
      </c>
      <c r="G128" s="32" t="s">
        <v>11</v>
      </c>
      <c r="H128" s="32" t="s">
        <v>11</v>
      </c>
      <c r="I128" s="37">
        <v>0</v>
      </c>
      <c r="J128" s="37">
        <v>0</v>
      </c>
      <c r="K128" s="224" t="s">
        <v>961</v>
      </c>
      <c r="L128" s="224" t="s">
        <v>961</v>
      </c>
      <c r="M128" s="172"/>
      <c r="N128" s="5"/>
      <c r="O128" s="5"/>
      <c r="P128" s="5"/>
      <c r="Q128" s="5"/>
      <c r="R128" s="5"/>
      <c r="S128" s="5"/>
      <c r="T128" s="29"/>
    </row>
    <row r="129" spans="1:20" ht="33.950000000000003" customHeight="1">
      <c r="A129" s="3"/>
      <c r="B129" s="31" t="s">
        <v>273</v>
      </c>
      <c r="C129" s="45" t="s">
        <v>28</v>
      </c>
      <c r="D129" s="45"/>
      <c r="E129" s="32" t="s">
        <v>11</v>
      </c>
      <c r="F129" s="32" t="s">
        <v>11</v>
      </c>
      <c r="G129" s="32" t="s">
        <v>11</v>
      </c>
      <c r="H129" s="32" t="s">
        <v>11</v>
      </c>
      <c r="I129" s="37">
        <v>0</v>
      </c>
      <c r="J129" s="37">
        <v>53</v>
      </c>
      <c r="K129" s="37">
        <v>49</v>
      </c>
      <c r="L129" s="37">
        <v>55</v>
      </c>
      <c r="M129" s="5"/>
      <c r="N129" s="5"/>
      <c r="O129" s="5"/>
      <c r="P129" s="5"/>
      <c r="Q129" s="5"/>
      <c r="R129" s="5"/>
      <c r="S129" s="5"/>
      <c r="T129" s="29"/>
    </row>
    <row r="130" spans="1:20" ht="33.950000000000003" customHeight="1">
      <c r="A130" s="3"/>
      <c r="B130" s="31" t="s">
        <v>263</v>
      </c>
      <c r="C130" s="45" t="s">
        <v>15</v>
      </c>
      <c r="D130" s="45"/>
      <c r="E130" s="32" t="s">
        <v>11</v>
      </c>
      <c r="F130" s="32" t="s">
        <v>11</v>
      </c>
      <c r="G130" s="32" t="s">
        <v>11</v>
      </c>
      <c r="H130" s="32" t="s">
        <v>11</v>
      </c>
      <c r="I130" s="37">
        <v>5</v>
      </c>
      <c r="J130" s="37">
        <v>57</v>
      </c>
      <c r="K130" s="37">
        <v>56</v>
      </c>
      <c r="L130" s="37">
        <v>59</v>
      </c>
      <c r="M130" s="5"/>
      <c r="N130" s="5"/>
      <c r="O130" s="5"/>
      <c r="P130" s="5"/>
      <c r="Q130" s="5"/>
      <c r="R130" s="5"/>
      <c r="S130" s="5"/>
      <c r="T130" s="29"/>
    </row>
    <row r="131" spans="1:20" ht="26.1" customHeight="1">
      <c r="A131" s="3"/>
      <c r="B131" s="23"/>
      <c r="C131" s="5"/>
      <c r="D131" s="5"/>
      <c r="E131" s="5"/>
      <c r="F131" s="5"/>
      <c r="G131" s="5"/>
      <c r="H131" s="5"/>
      <c r="I131" s="5"/>
      <c r="J131" s="5"/>
      <c r="K131" s="5"/>
      <c r="L131" s="5"/>
      <c r="M131" s="5"/>
      <c r="N131" s="5"/>
      <c r="O131" s="5"/>
      <c r="P131" s="5"/>
      <c r="Q131" s="5"/>
      <c r="R131" s="5"/>
      <c r="S131" s="5"/>
      <c r="T131" s="29"/>
    </row>
    <row r="132" spans="1:20" ht="30" customHeight="1">
      <c r="A132" s="3"/>
      <c r="B132" s="137" t="s">
        <v>277</v>
      </c>
      <c r="C132" s="135"/>
      <c r="D132" s="136"/>
      <c r="E132" s="135"/>
      <c r="F132" s="135"/>
      <c r="G132" s="135"/>
      <c r="H132" s="135"/>
      <c r="I132" s="135"/>
      <c r="J132" s="135"/>
      <c r="K132" s="135"/>
      <c r="L132" s="135"/>
      <c r="M132" s="5"/>
      <c r="N132" s="5"/>
      <c r="O132" s="5"/>
      <c r="P132" s="5"/>
      <c r="Q132" s="5"/>
      <c r="R132" s="5"/>
      <c r="S132" s="5"/>
      <c r="T132" s="29"/>
    </row>
    <row r="133" spans="1:20" ht="30" customHeight="1">
      <c r="A133" s="3"/>
      <c r="B133" s="30" t="s">
        <v>324</v>
      </c>
      <c r="C133" s="58"/>
      <c r="D133" s="141"/>
      <c r="E133" s="58"/>
      <c r="F133" s="58"/>
      <c r="G133" s="58"/>
      <c r="H133" s="58"/>
      <c r="I133" s="58"/>
      <c r="J133" s="58"/>
      <c r="K133" s="58"/>
      <c r="L133" s="58"/>
      <c r="M133" s="5"/>
      <c r="N133" s="5"/>
      <c r="O133" s="5"/>
      <c r="P133" s="5"/>
      <c r="Q133" s="5"/>
      <c r="R133" s="5"/>
      <c r="S133" s="5"/>
      <c r="T133" s="29"/>
    </row>
    <row r="134" spans="1:20" ht="26.1" customHeight="1">
      <c r="A134" s="3"/>
      <c r="B134" s="31" t="s">
        <v>278</v>
      </c>
      <c r="C134" s="45" t="s">
        <v>15</v>
      </c>
      <c r="D134" s="45"/>
      <c r="E134" s="32" t="s">
        <v>11</v>
      </c>
      <c r="F134" s="37">
        <v>20</v>
      </c>
      <c r="G134" s="37">
        <v>21</v>
      </c>
      <c r="H134" s="37">
        <v>22</v>
      </c>
      <c r="I134" s="33">
        <v>11</v>
      </c>
      <c r="J134" s="33">
        <v>11</v>
      </c>
      <c r="K134" s="215">
        <v>13</v>
      </c>
      <c r="L134" s="33">
        <v>14</v>
      </c>
      <c r="M134" s="5"/>
      <c r="N134" s="26"/>
      <c r="O134" s="5"/>
      <c r="P134" s="5"/>
      <c r="Q134" s="5"/>
      <c r="R134" s="5"/>
      <c r="S134" s="5"/>
      <c r="T134" s="29"/>
    </row>
    <row r="135" spans="1:20" ht="26.1" customHeight="1">
      <c r="A135" s="3"/>
      <c r="B135" s="31" t="s">
        <v>279</v>
      </c>
      <c r="C135" s="45" t="s">
        <v>15</v>
      </c>
      <c r="D135" s="45"/>
      <c r="E135" s="32" t="s">
        <v>11</v>
      </c>
      <c r="F135" s="37">
        <v>0</v>
      </c>
      <c r="G135" s="37">
        <v>0</v>
      </c>
      <c r="H135" s="37">
        <v>0</v>
      </c>
      <c r="I135" s="33">
        <v>0</v>
      </c>
      <c r="J135" s="33">
        <v>0</v>
      </c>
      <c r="K135" s="33">
        <v>0</v>
      </c>
      <c r="L135" s="33">
        <v>0</v>
      </c>
      <c r="M135" s="5"/>
      <c r="N135" s="26"/>
      <c r="O135" s="5"/>
      <c r="P135" s="5"/>
      <c r="Q135" s="5"/>
      <c r="R135" s="5"/>
      <c r="S135" s="5"/>
      <c r="T135" s="29"/>
    </row>
    <row r="136" spans="1:20" ht="33.950000000000003" customHeight="1">
      <c r="A136" s="3"/>
      <c r="B136" s="47" t="s">
        <v>280</v>
      </c>
      <c r="C136" s="48" t="s">
        <v>15</v>
      </c>
      <c r="D136" s="48"/>
      <c r="E136" s="35" t="s">
        <v>11</v>
      </c>
      <c r="F136" s="49">
        <f>SUM(F137:F142)</f>
        <v>20</v>
      </c>
      <c r="G136" s="49">
        <f>SUM(G137:G142)</f>
        <v>21</v>
      </c>
      <c r="H136" s="49">
        <f>SUM(H137:H142)</f>
        <v>22</v>
      </c>
      <c r="I136" s="49">
        <f>SUM(I137:I142)</f>
        <v>11</v>
      </c>
      <c r="J136" s="49">
        <v>11</v>
      </c>
      <c r="K136" s="49">
        <v>11</v>
      </c>
      <c r="L136" s="49">
        <v>14</v>
      </c>
      <c r="M136" s="5"/>
      <c r="N136" s="26"/>
      <c r="O136" s="5"/>
      <c r="P136" s="5"/>
      <c r="Q136" s="5"/>
      <c r="R136" s="5"/>
      <c r="S136" s="5"/>
      <c r="T136" s="29"/>
    </row>
    <row r="137" spans="1:20" ht="26.1" customHeight="1">
      <c r="A137" s="3"/>
      <c r="B137" s="31" t="s">
        <v>281</v>
      </c>
      <c r="C137" s="46"/>
      <c r="D137" s="45"/>
      <c r="E137" s="32" t="s">
        <v>11</v>
      </c>
      <c r="F137" s="37">
        <v>6</v>
      </c>
      <c r="G137" s="37">
        <v>4</v>
      </c>
      <c r="H137" s="37">
        <v>3</v>
      </c>
      <c r="I137" s="33">
        <v>1</v>
      </c>
      <c r="J137" s="33">
        <v>1</v>
      </c>
      <c r="K137" s="33">
        <v>0</v>
      </c>
      <c r="L137" s="33">
        <v>0</v>
      </c>
      <c r="M137" s="5"/>
      <c r="N137" s="26"/>
      <c r="O137" s="5"/>
      <c r="P137" s="5"/>
      <c r="Q137" s="5"/>
      <c r="R137" s="5"/>
      <c r="S137" s="5"/>
      <c r="T137" s="29"/>
    </row>
    <row r="138" spans="1:20" ht="26.1" customHeight="1">
      <c r="A138" s="3"/>
      <c r="B138" s="31" t="s">
        <v>328</v>
      </c>
      <c r="C138" s="45" t="s">
        <v>15</v>
      </c>
      <c r="D138" s="45"/>
      <c r="E138" s="32" t="s">
        <v>11</v>
      </c>
      <c r="F138" s="37">
        <v>4</v>
      </c>
      <c r="G138" s="37">
        <v>0</v>
      </c>
      <c r="H138" s="37">
        <v>4</v>
      </c>
      <c r="I138" s="33">
        <v>1</v>
      </c>
      <c r="J138" s="33">
        <v>0</v>
      </c>
      <c r="K138" s="115">
        <v>3</v>
      </c>
      <c r="L138" s="115">
        <v>0</v>
      </c>
      <c r="M138" s="5"/>
      <c r="N138" s="26"/>
      <c r="O138" s="5"/>
      <c r="P138" s="5"/>
      <c r="Q138" s="5"/>
      <c r="R138" s="5"/>
      <c r="S138" s="5"/>
      <c r="T138" s="29"/>
    </row>
    <row r="139" spans="1:20" ht="26.1" customHeight="1">
      <c r="A139" s="3"/>
      <c r="B139" s="31" t="s">
        <v>282</v>
      </c>
      <c r="C139" s="45" t="s">
        <v>15</v>
      </c>
      <c r="D139" s="45"/>
      <c r="E139" s="32" t="s">
        <v>11</v>
      </c>
      <c r="F139" s="37">
        <v>4</v>
      </c>
      <c r="G139" s="37">
        <v>6</v>
      </c>
      <c r="H139" s="37">
        <v>7</v>
      </c>
      <c r="I139" s="33">
        <v>4</v>
      </c>
      <c r="J139" s="33">
        <v>5</v>
      </c>
      <c r="K139" s="33">
        <v>2</v>
      </c>
      <c r="L139" s="33">
        <v>5</v>
      </c>
      <c r="M139" s="5"/>
      <c r="N139" s="26"/>
      <c r="O139" s="5"/>
      <c r="P139" s="5"/>
      <c r="Q139" s="5"/>
      <c r="R139" s="5"/>
      <c r="S139" s="5"/>
      <c r="T139" s="29"/>
    </row>
    <row r="140" spans="1:20" ht="26.1" customHeight="1">
      <c r="A140" s="3"/>
      <c r="B140" s="31" t="s">
        <v>283</v>
      </c>
      <c r="C140" s="45" t="s">
        <v>15</v>
      </c>
      <c r="D140" s="45"/>
      <c r="E140" s="32" t="s">
        <v>11</v>
      </c>
      <c r="F140" s="37">
        <v>2</v>
      </c>
      <c r="G140" s="37">
        <v>7</v>
      </c>
      <c r="H140" s="37">
        <v>4</v>
      </c>
      <c r="I140" s="33">
        <v>2</v>
      </c>
      <c r="J140" s="33">
        <v>1</v>
      </c>
      <c r="K140" s="115">
        <v>4</v>
      </c>
      <c r="L140" s="115">
        <v>4</v>
      </c>
      <c r="M140" s="5"/>
      <c r="N140" s="26"/>
      <c r="O140" s="5"/>
      <c r="P140" s="5"/>
      <c r="Q140" s="5"/>
      <c r="R140" s="5"/>
      <c r="S140" s="5"/>
      <c r="T140" s="29"/>
    </row>
    <row r="141" spans="1:20" ht="26.1" customHeight="1">
      <c r="A141" s="3"/>
      <c r="B141" s="31" t="s">
        <v>284</v>
      </c>
      <c r="C141" s="45" t="s">
        <v>15</v>
      </c>
      <c r="D141" s="45"/>
      <c r="E141" s="32" t="s">
        <v>11</v>
      </c>
      <c r="F141" s="37">
        <v>2</v>
      </c>
      <c r="G141" s="37">
        <v>2</v>
      </c>
      <c r="H141" s="37">
        <v>3</v>
      </c>
      <c r="I141" s="33">
        <v>1</v>
      </c>
      <c r="J141" s="33">
        <v>2</v>
      </c>
      <c r="K141" s="115">
        <v>2</v>
      </c>
      <c r="L141" s="115">
        <v>1</v>
      </c>
      <c r="M141" s="5"/>
      <c r="N141" s="26"/>
      <c r="O141" s="5"/>
      <c r="P141" s="5"/>
      <c r="Q141" s="5"/>
      <c r="R141" s="5"/>
      <c r="S141" s="5"/>
      <c r="T141" s="29"/>
    </row>
    <row r="142" spans="1:20" ht="26.1" customHeight="1">
      <c r="A142" s="3"/>
      <c r="B142" s="31" t="s">
        <v>285</v>
      </c>
      <c r="C142" s="45" t="s">
        <v>15</v>
      </c>
      <c r="D142" s="45"/>
      <c r="E142" s="32" t="s">
        <v>11</v>
      </c>
      <c r="F142" s="37">
        <v>2</v>
      </c>
      <c r="G142" s="37">
        <v>2</v>
      </c>
      <c r="H142" s="37">
        <v>1</v>
      </c>
      <c r="I142" s="33">
        <v>2</v>
      </c>
      <c r="J142" s="33">
        <v>2</v>
      </c>
      <c r="K142" s="33">
        <v>0</v>
      </c>
      <c r="L142" s="33">
        <v>4</v>
      </c>
      <c r="M142" s="5"/>
      <c r="N142" s="26"/>
      <c r="O142" s="5"/>
      <c r="P142" s="5"/>
      <c r="Q142" s="5"/>
      <c r="R142" s="5"/>
      <c r="S142" s="5"/>
      <c r="T142" s="29"/>
    </row>
    <row r="143" spans="1:20" ht="26.1" customHeight="1">
      <c r="A143" s="3"/>
      <c r="B143" s="52" t="s">
        <v>321</v>
      </c>
      <c r="C143" s="5"/>
      <c r="D143" s="25" t="s">
        <v>19</v>
      </c>
      <c r="E143" s="5"/>
      <c r="F143" s="5"/>
      <c r="G143" s="5"/>
      <c r="H143" s="5"/>
      <c r="I143" s="5"/>
      <c r="J143" s="5"/>
      <c r="K143" s="5"/>
      <c r="L143" s="5"/>
      <c r="M143" s="5"/>
      <c r="N143" s="26"/>
      <c r="O143" s="5"/>
      <c r="P143" s="5"/>
      <c r="Q143" s="5"/>
      <c r="R143" s="5"/>
      <c r="S143" s="5"/>
      <c r="T143" s="29"/>
    </row>
    <row r="144" spans="1:20" ht="33.950000000000003" customHeight="1">
      <c r="A144" s="3"/>
      <c r="B144" s="31" t="s">
        <v>286</v>
      </c>
      <c r="C144" s="45" t="s">
        <v>15</v>
      </c>
      <c r="D144" s="45"/>
      <c r="E144" s="32" t="s">
        <v>11</v>
      </c>
      <c r="F144" s="37">
        <v>8</v>
      </c>
      <c r="G144" s="37">
        <v>5</v>
      </c>
      <c r="H144" s="37">
        <v>9</v>
      </c>
      <c r="I144" s="33">
        <v>0</v>
      </c>
      <c r="J144" s="33">
        <v>4</v>
      </c>
      <c r="K144" s="33">
        <v>2</v>
      </c>
      <c r="L144" s="33">
        <v>0</v>
      </c>
      <c r="M144" s="5"/>
      <c r="N144" s="26"/>
      <c r="O144" s="5"/>
      <c r="P144" s="5"/>
      <c r="Q144" s="5"/>
      <c r="R144" s="5"/>
      <c r="S144" s="5"/>
      <c r="T144" s="29"/>
    </row>
    <row r="145" spans="1:20" ht="26.1" customHeight="1">
      <c r="A145" s="3"/>
      <c r="B145" s="31" t="s">
        <v>279</v>
      </c>
      <c r="C145" s="45" t="s">
        <v>15</v>
      </c>
      <c r="D145" s="45"/>
      <c r="E145" s="32" t="s">
        <v>11</v>
      </c>
      <c r="F145" s="37">
        <v>0</v>
      </c>
      <c r="G145" s="37">
        <v>0</v>
      </c>
      <c r="H145" s="37">
        <v>0</v>
      </c>
      <c r="I145" s="33">
        <v>0</v>
      </c>
      <c r="J145" s="33">
        <v>0</v>
      </c>
      <c r="K145" s="33">
        <v>0</v>
      </c>
      <c r="L145" s="33">
        <v>0</v>
      </c>
      <c r="M145" s="5"/>
      <c r="N145" s="26"/>
      <c r="O145" s="5"/>
      <c r="P145" s="5"/>
      <c r="Q145" s="5"/>
      <c r="R145" s="5"/>
      <c r="S145" s="5"/>
      <c r="T145" s="29"/>
    </row>
    <row r="146" spans="1:20" ht="33.950000000000003" customHeight="1">
      <c r="A146" s="3"/>
      <c r="B146" s="47" t="s">
        <v>287</v>
      </c>
      <c r="C146" s="48" t="s">
        <v>15</v>
      </c>
      <c r="D146" s="48"/>
      <c r="E146" s="35" t="s">
        <v>11</v>
      </c>
      <c r="F146" s="49">
        <v>8</v>
      </c>
      <c r="G146" s="49">
        <v>5</v>
      </c>
      <c r="H146" s="49">
        <v>9</v>
      </c>
      <c r="I146" s="36">
        <v>0</v>
      </c>
      <c r="J146" s="36">
        <v>4</v>
      </c>
      <c r="K146" s="212">
        <v>2</v>
      </c>
      <c r="L146" s="36">
        <v>0</v>
      </c>
      <c r="M146" s="5"/>
      <c r="N146" s="26"/>
      <c r="O146" s="5"/>
      <c r="P146" s="5"/>
      <c r="Q146" s="5"/>
      <c r="R146" s="5"/>
      <c r="S146" s="5"/>
      <c r="T146" s="29"/>
    </row>
    <row r="147" spans="1:20" ht="26.1" customHeight="1">
      <c r="A147" s="3"/>
      <c r="B147" s="31" t="s">
        <v>288</v>
      </c>
      <c r="C147" s="45" t="s">
        <v>15</v>
      </c>
      <c r="D147" s="45"/>
      <c r="E147" s="32" t="s">
        <v>11</v>
      </c>
      <c r="F147" s="37">
        <v>1</v>
      </c>
      <c r="G147" s="37">
        <v>1</v>
      </c>
      <c r="H147" s="37">
        <v>0</v>
      </c>
      <c r="I147" s="33">
        <v>0</v>
      </c>
      <c r="J147" s="33">
        <v>0</v>
      </c>
      <c r="K147" s="33">
        <v>0</v>
      </c>
      <c r="L147" s="33">
        <v>0</v>
      </c>
      <c r="M147" s="5"/>
      <c r="N147" s="26"/>
      <c r="O147" s="5"/>
      <c r="P147" s="5"/>
      <c r="Q147" s="5"/>
      <c r="R147" s="5"/>
      <c r="S147" s="5"/>
      <c r="T147" s="29"/>
    </row>
    <row r="148" spans="1:20" ht="26.1" customHeight="1">
      <c r="A148" s="3"/>
      <c r="B148" s="31" t="s">
        <v>281</v>
      </c>
      <c r="C148" s="45" t="s">
        <v>15</v>
      </c>
      <c r="D148" s="45"/>
      <c r="E148" s="32" t="s">
        <v>11</v>
      </c>
      <c r="F148" s="37">
        <v>1</v>
      </c>
      <c r="G148" s="37">
        <v>1</v>
      </c>
      <c r="H148" s="37">
        <v>5</v>
      </c>
      <c r="I148" s="33">
        <v>0</v>
      </c>
      <c r="J148" s="33">
        <v>0</v>
      </c>
      <c r="K148" s="33">
        <v>0</v>
      </c>
      <c r="L148" s="33">
        <v>0</v>
      </c>
      <c r="M148" s="5"/>
      <c r="N148" s="26"/>
      <c r="O148" s="5"/>
      <c r="P148" s="5"/>
      <c r="Q148" s="5"/>
      <c r="R148" s="5"/>
      <c r="S148" s="5"/>
      <c r="T148" s="29"/>
    </row>
    <row r="149" spans="1:20" ht="26.1" customHeight="1">
      <c r="A149" s="3"/>
      <c r="B149" s="31" t="s">
        <v>328</v>
      </c>
      <c r="C149" s="45" t="s">
        <v>15</v>
      </c>
      <c r="D149" s="45"/>
      <c r="E149" s="32" t="s">
        <v>11</v>
      </c>
      <c r="F149" s="37">
        <v>6</v>
      </c>
      <c r="G149" s="37">
        <v>0</v>
      </c>
      <c r="H149" s="37">
        <v>4</v>
      </c>
      <c r="I149" s="33">
        <v>0</v>
      </c>
      <c r="J149" s="33">
        <v>0</v>
      </c>
      <c r="K149" s="33">
        <v>0</v>
      </c>
      <c r="L149" s="33">
        <v>0</v>
      </c>
      <c r="M149" s="5"/>
      <c r="N149" s="26"/>
      <c r="O149" s="5"/>
      <c r="P149" s="5"/>
      <c r="Q149" s="5"/>
      <c r="R149" s="5"/>
      <c r="S149" s="5"/>
      <c r="T149" s="29"/>
    </row>
    <row r="150" spans="1:20" ht="26.1" customHeight="1">
      <c r="A150" s="3"/>
      <c r="B150" s="31" t="s">
        <v>283</v>
      </c>
      <c r="C150" s="45" t="s">
        <v>15</v>
      </c>
      <c r="D150" s="45"/>
      <c r="E150" s="32" t="s">
        <v>11</v>
      </c>
      <c r="F150" s="37">
        <v>0</v>
      </c>
      <c r="G150" s="37">
        <v>1</v>
      </c>
      <c r="H150" s="37">
        <v>0</v>
      </c>
      <c r="I150" s="33">
        <v>0</v>
      </c>
      <c r="J150" s="33">
        <v>2</v>
      </c>
      <c r="K150" s="33">
        <v>1</v>
      </c>
      <c r="L150" s="33">
        <v>0</v>
      </c>
      <c r="M150" s="5"/>
      <c r="N150" s="26"/>
      <c r="O150" s="5"/>
      <c r="P150" s="5"/>
      <c r="Q150" s="5"/>
      <c r="R150" s="5"/>
      <c r="S150" s="5"/>
      <c r="T150" s="29"/>
    </row>
    <row r="151" spans="1:20" ht="26.1" customHeight="1">
      <c r="A151" s="3"/>
      <c r="B151" s="31" t="s">
        <v>289</v>
      </c>
      <c r="C151" s="45" t="s">
        <v>15</v>
      </c>
      <c r="D151" s="45"/>
      <c r="E151" s="32" t="s">
        <v>11</v>
      </c>
      <c r="F151" s="37">
        <v>0</v>
      </c>
      <c r="G151" s="37">
        <v>0</v>
      </c>
      <c r="H151" s="37">
        <v>0</v>
      </c>
      <c r="I151" s="33">
        <v>0</v>
      </c>
      <c r="J151" s="33">
        <v>1</v>
      </c>
      <c r="K151" s="33">
        <v>0</v>
      </c>
      <c r="L151" s="33">
        <v>0</v>
      </c>
      <c r="M151" s="5"/>
      <c r="N151" s="26"/>
      <c r="O151" s="5"/>
      <c r="P151" s="5"/>
      <c r="Q151" s="5"/>
      <c r="R151" s="5"/>
      <c r="S151" s="5"/>
      <c r="T151" s="29"/>
    </row>
    <row r="152" spans="1:20" ht="26.1" customHeight="1">
      <c r="A152" s="3"/>
      <c r="B152" s="31" t="s">
        <v>284</v>
      </c>
      <c r="C152" s="45" t="s">
        <v>15</v>
      </c>
      <c r="D152" s="45"/>
      <c r="E152" s="32" t="s">
        <v>11</v>
      </c>
      <c r="F152" s="37">
        <v>0</v>
      </c>
      <c r="G152" s="37">
        <v>1</v>
      </c>
      <c r="H152" s="37">
        <v>0</v>
      </c>
      <c r="I152" s="33">
        <v>0</v>
      </c>
      <c r="J152" s="33">
        <v>1</v>
      </c>
      <c r="K152" s="33">
        <v>1</v>
      </c>
      <c r="L152" s="33">
        <v>0</v>
      </c>
      <c r="M152" s="5"/>
      <c r="N152" s="26"/>
      <c r="O152" s="5"/>
      <c r="P152" s="5"/>
      <c r="Q152" s="5"/>
      <c r="R152" s="5"/>
      <c r="S152" s="5"/>
      <c r="T152" s="29"/>
    </row>
    <row r="153" spans="1:20" ht="26.1" customHeight="1">
      <c r="A153" s="3"/>
      <c r="B153" s="31" t="s">
        <v>285</v>
      </c>
      <c r="C153" s="45" t="s">
        <v>15</v>
      </c>
      <c r="D153" s="45"/>
      <c r="E153" s="32" t="s">
        <v>11</v>
      </c>
      <c r="F153" s="37">
        <v>0</v>
      </c>
      <c r="G153" s="37">
        <v>1</v>
      </c>
      <c r="H153" s="37">
        <v>0</v>
      </c>
      <c r="I153" s="33">
        <v>0</v>
      </c>
      <c r="J153" s="33">
        <v>0</v>
      </c>
      <c r="K153" s="33">
        <v>0</v>
      </c>
      <c r="L153" s="33">
        <v>0</v>
      </c>
      <c r="M153" s="5"/>
      <c r="N153" s="26"/>
      <c r="O153" s="5"/>
      <c r="P153" s="5"/>
      <c r="Q153" s="5"/>
      <c r="R153" s="5"/>
      <c r="S153" s="5"/>
      <c r="T153" s="29"/>
    </row>
    <row r="154" spans="1:20" ht="26.1" customHeight="1">
      <c r="A154" s="3"/>
      <c r="B154" s="19"/>
      <c r="C154" s="46"/>
      <c r="D154" s="45"/>
      <c r="E154" s="37"/>
      <c r="F154" s="37"/>
      <c r="G154" s="37"/>
      <c r="H154" s="37"/>
      <c r="I154" s="24"/>
      <c r="J154" s="24"/>
      <c r="K154" s="24"/>
      <c r="L154" s="5"/>
      <c r="M154" s="5"/>
      <c r="N154" s="26"/>
      <c r="O154" s="5"/>
      <c r="P154" s="5"/>
      <c r="Q154" s="5"/>
      <c r="R154" s="5"/>
      <c r="S154" s="5"/>
      <c r="T154" s="29"/>
    </row>
    <row r="155" spans="1:20" ht="30" customHeight="1">
      <c r="A155" s="3"/>
      <c r="B155" s="137" t="s">
        <v>290</v>
      </c>
      <c r="C155" s="135"/>
      <c r="D155" s="136"/>
      <c r="E155" s="135"/>
      <c r="F155" s="135"/>
      <c r="G155" s="135"/>
      <c r="H155" s="135"/>
      <c r="I155" s="135"/>
      <c r="J155" s="135"/>
      <c r="K155" s="135"/>
      <c r="L155" s="135"/>
      <c r="M155" s="5"/>
      <c r="N155" s="5"/>
      <c r="O155" s="5"/>
      <c r="P155" s="5"/>
      <c r="Q155" s="5"/>
      <c r="R155" s="5"/>
      <c r="S155" s="5"/>
      <c r="T155" s="29"/>
    </row>
    <row r="156" spans="1:20" ht="30" customHeight="1">
      <c r="A156" s="3"/>
      <c r="B156" s="30" t="s">
        <v>9</v>
      </c>
      <c r="C156" s="58"/>
      <c r="D156" s="141"/>
      <c r="E156" s="58"/>
      <c r="F156" s="58"/>
      <c r="G156" s="58"/>
      <c r="H156" s="58"/>
      <c r="I156" s="58"/>
      <c r="J156" s="58"/>
      <c r="K156" s="58"/>
      <c r="L156" s="58"/>
      <c r="M156" s="5"/>
      <c r="N156" s="5"/>
      <c r="O156" s="5"/>
      <c r="P156" s="5"/>
      <c r="Q156" s="5"/>
      <c r="R156" s="5"/>
      <c r="S156" s="5"/>
      <c r="T156" s="29"/>
    </row>
    <row r="157" spans="1:20" ht="26.1" customHeight="1">
      <c r="A157" s="3"/>
      <c r="B157" s="44" t="s">
        <v>291</v>
      </c>
      <c r="C157" s="45" t="s">
        <v>18</v>
      </c>
      <c r="D157" s="45" t="s">
        <v>292</v>
      </c>
      <c r="E157" s="37">
        <v>100</v>
      </c>
      <c r="F157" s="37">
        <v>100</v>
      </c>
      <c r="G157" s="33">
        <v>100</v>
      </c>
      <c r="H157" s="33">
        <v>100</v>
      </c>
      <c r="I157" s="33">
        <v>100</v>
      </c>
      <c r="J157" s="33">
        <v>100</v>
      </c>
      <c r="K157" s="33">
        <v>100</v>
      </c>
      <c r="L157" s="33">
        <v>100</v>
      </c>
      <c r="M157" s="26"/>
      <c r="N157" s="5"/>
      <c r="O157" s="5"/>
      <c r="P157" s="5"/>
      <c r="Q157" s="5"/>
      <c r="R157" s="5"/>
      <c r="S157" s="5"/>
      <c r="T157" s="29"/>
    </row>
    <row r="158" spans="1:20" ht="33.950000000000003" customHeight="1">
      <c r="A158" s="3"/>
      <c r="B158" s="44" t="s">
        <v>293</v>
      </c>
      <c r="C158" s="45" t="s">
        <v>18</v>
      </c>
      <c r="D158" s="45"/>
      <c r="E158" s="37">
        <v>100</v>
      </c>
      <c r="F158" s="37">
        <v>100</v>
      </c>
      <c r="G158" s="33">
        <v>100</v>
      </c>
      <c r="H158" s="33">
        <v>100</v>
      </c>
      <c r="I158" s="33">
        <v>100</v>
      </c>
      <c r="J158" s="33">
        <v>100</v>
      </c>
      <c r="K158" s="33">
        <v>100</v>
      </c>
      <c r="L158" s="33">
        <v>100</v>
      </c>
      <c r="M158" s="26"/>
      <c r="N158" s="5"/>
      <c r="O158" s="5"/>
      <c r="P158" s="5"/>
      <c r="Q158" s="5"/>
      <c r="R158" s="5"/>
      <c r="S158" s="5"/>
      <c r="T158" s="29"/>
    </row>
    <row r="159" spans="1:20" ht="26.1" customHeight="1">
      <c r="A159" s="3"/>
      <c r="B159" s="44" t="s">
        <v>65</v>
      </c>
      <c r="C159" s="45" t="s">
        <v>18</v>
      </c>
      <c r="D159" s="45" t="s">
        <v>294</v>
      </c>
      <c r="E159" s="33">
        <v>56.25</v>
      </c>
      <c r="F159" s="33">
        <v>52.9</v>
      </c>
      <c r="G159" s="33">
        <v>52.9</v>
      </c>
      <c r="H159" s="33">
        <v>58.8</v>
      </c>
      <c r="I159" s="33">
        <v>58.8</v>
      </c>
      <c r="J159" s="33">
        <v>58.8</v>
      </c>
      <c r="K159" s="33">
        <v>52.63</v>
      </c>
      <c r="L159" s="33">
        <v>52.63</v>
      </c>
      <c r="M159" s="26"/>
      <c r="N159" s="5"/>
      <c r="O159" s="5"/>
      <c r="P159" s="5"/>
      <c r="Q159" s="5"/>
      <c r="R159" s="5"/>
      <c r="S159" s="5"/>
      <c r="T159" s="29"/>
    </row>
    <row r="160" spans="1:20" ht="33.950000000000003" customHeight="1">
      <c r="A160" s="3"/>
      <c r="B160" s="31" t="s">
        <v>295</v>
      </c>
      <c r="C160" s="45" t="s">
        <v>18</v>
      </c>
      <c r="D160" s="45"/>
      <c r="E160" s="32" t="s">
        <v>11</v>
      </c>
      <c r="F160" s="37">
        <v>97</v>
      </c>
      <c r="G160" s="33">
        <v>97</v>
      </c>
      <c r="H160" s="33">
        <v>100</v>
      </c>
      <c r="I160" s="33">
        <v>100</v>
      </c>
      <c r="J160" s="33">
        <v>100</v>
      </c>
      <c r="K160" s="33">
        <v>100</v>
      </c>
      <c r="L160" s="33">
        <v>100</v>
      </c>
      <c r="M160" s="26"/>
      <c r="N160" s="5"/>
      <c r="O160" s="5"/>
      <c r="P160" s="5"/>
      <c r="Q160" s="5"/>
      <c r="R160" s="5"/>
      <c r="S160" s="5"/>
      <c r="T160" s="29"/>
    </row>
    <row r="161" spans="1:20" ht="26.1" customHeight="1">
      <c r="A161" s="3"/>
      <c r="B161" s="31" t="s">
        <v>68</v>
      </c>
      <c r="C161" s="32" t="s">
        <v>142</v>
      </c>
      <c r="D161" s="45"/>
      <c r="E161" s="37">
        <v>11014</v>
      </c>
      <c r="F161" s="37">
        <v>16040</v>
      </c>
      <c r="G161" s="37">
        <v>22038</v>
      </c>
      <c r="H161" s="37">
        <v>26291</v>
      </c>
      <c r="I161" s="37">
        <v>23479</v>
      </c>
      <c r="J161" s="37">
        <v>24554</v>
      </c>
      <c r="K161" s="56">
        <v>27244</v>
      </c>
      <c r="L161" s="56">
        <v>88172</v>
      </c>
      <c r="M161" s="26"/>
      <c r="N161" s="5"/>
      <c r="O161" s="5"/>
      <c r="P161" s="5"/>
      <c r="Q161" s="5"/>
      <c r="R161" s="5"/>
      <c r="S161" s="5"/>
      <c r="T161" s="29"/>
    </row>
    <row r="162" spans="1:20" ht="26.1" customHeight="1">
      <c r="A162" s="3"/>
      <c r="B162" s="31" t="s">
        <v>70</v>
      </c>
      <c r="C162" s="45" t="s">
        <v>15</v>
      </c>
      <c r="D162" s="45" t="s">
        <v>296</v>
      </c>
      <c r="E162" s="37">
        <v>5081</v>
      </c>
      <c r="F162" s="37">
        <v>5102</v>
      </c>
      <c r="G162" s="37">
        <v>5103</v>
      </c>
      <c r="H162" s="37">
        <v>9090</v>
      </c>
      <c r="I162" s="37">
        <v>13092</v>
      </c>
      <c r="J162" s="37">
        <v>432</v>
      </c>
      <c r="K162" s="37">
        <v>529</v>
      </c>
      <c r="L162" s="37">
        <v>810</v>
      </c>
      <c r="M162" s="26"/>
      <c r="N162" s="5"/>
      <c r="O162" s="5"/>
      <c r="P162" s="5"/>
      <c r="Q162" s="5"/>
      <c r="R162" s="5"/>
      <c r="S162" s="5"/>
      <c r="T162" s="29"/>
    </row>
    <row r="163" spans="1:20" ht="26.1" customHeight="1">
      <c r="A163" s="142"/>
      <c r="B163" s="34" t="s">
        <v>71</v>
      </c>
      <c r="C163" s="48" t="s">
        <v>141</v>
      </c>
      <c r="D163" s="48"/>
      <c r="E163" s="49">
        <v>253730</v>
      </c>
      <c r="F163" s="49">
        <v>252822</v>
      </c>
      <c r="G163" s="49">
        <v>312235</v>
      </c>
      <c r="H163" s="49">
        <v>350915</v>
      </c>
      <c r="I163" s="49">
        <v>297782</v>
      </c>
      <c r="J163" s="49">
        <v>1139059</v>
      </c>
      <c r="K163" s="49">
        <v>725155.4</v>
      </c>
      <c r="L163" s="49">
        <v>2396633</v>
      </c>
      <c r="M163" s="143"/>
      <c r="N163" s="59"/>
      <c r="O163" s="59"/>
      <c r="P163" s="59"/>
      <c r="Q163" s="59"/>
      <c r="R163" s="5"/>
      <c r="S163" s="5"/>
      <c r="T163" s="29"/>
    </row>
    <row r="164" spans="1:20" ht="26.1" customHeight="1">
      <c r="A164" s="3"/>
      <c r="B164" s="31" t="s">
        <v>297</v>
      </c>
      <c r="C164" s="45" t="s">
        <v>141</v>
      </c>
      <c r="D164" s="45" t="s">
        <v>298</v>
      </c>
      <c r="E164" s="37">
        <v>253368</v>
      </c>
      <c r="F164" s="37">
        <v>251976</v>
      </c>
      <c r="G164" s="37">
        <v>295743</v>
      </c>
      <c r="H164" s="37">
        <v>330271</v>
      </c>
      <c r="I164" s="37">
        <v>287485</v>
      </c>
      <c r="J164" s="37">
        <v>1083459</v>
      </c>
      <c r="K164" s="37">
        <v>221463.4</v>
      </c>
      <c r="L164" s="37">
        <v>2332234</v>
      </c>
      <c r="M164" s="26"/>
      <c r="N164" s="5"/>
      <c r="O164" s="5"/>
      <c r="P164" s="5"/>
      <c r="Q164" s="5"/>
      <c r="R164" s="5"/>
      <c r="S164" s="5"/>
      <c r="T164" s="29"/>
    </row>
    <row r="165" spans="1:20" ht="26.1" customHeight="1">
      <c r="A165" s="3"/>
      <c r="B165" s="31" t="s">
        <v>299</v>
      </c>
      <c r="C165" s="45" t="s">
        <v>141</v>
      </c>
      <c r="D165" s="45" t="s">
        <v>331</v>
      </c>
      <c r="E165" s="37">
        <v>362</v>
      </c>
      <c r="F165" s="37">
        <v>846</v>
      </c>
      <c r="G165" s="37">
        <v>16492</v>
      </c>
      <c r="H165" s="37">
        <v>20644</v>
      </c>
      <c r="I165" s="37">
        <v>10297</v>
      </c>
      <c r="J165" s="37">
        <v>55600</v>
      </c>
      <c r="K165" s="37">
        <v>28641</v>
      </c>
      <c r="L165" s="37">
        <v>64399</v>
      </c>
      <c r="M165" s="26"/>
      <c r="N165" s="5"/>
      <c r="O165" s="5"/>
      <c r="P165" s="5"/>
      <c r="Q165" s="5"/>
      <c r="R165" s="5"/>
      <c r="S165" s="5"/>
      <c r="T165" s="29"/>
    </row>
    <row r="166" spans="1:20" ht="33.950000000000003" customHeight="1">
      <c r="A166" s="3"/>
      <c r="B166" s="44" t="s">
        <v>300</v>
      </c>
      <c r="C166" s="45" t="s">
        <v>28</v>
      </c>
      <c r="D166" s="45"/>
      <c r="E166" s="32" t="s">
        <v>11</v>
      </c>
      <c r="F166" s="32" t="s">
        <v>11</v>
      </c>
      <c r="G166" s="37">
        <v>2594</v>
      </c>
      <c r="H166" s="37">
        <v>2153</v>
      </c>
      <c r="I166" s="37">
        <v>1152</v>
      </c>
      <c r="J166" s="37">
        <v>2648</v>
      </c>
      <c r="K166" s="56">
        <v>2087</v>
      </c>
      <c r="L166" s="56">
        <v>2631</v>
      </c>
      <c r="M166" s="26"/>
      <c r="N166" s="5"/>
      <c r="O166" s="5"/>
      <c r="P166" s="5"/>
      <c r="Q166" s="5"/>
      <c r="R166" s="5"/>
      <c r="S166" s="5"/>
      <c r="T166" s="29"/>
    </row>
    <row r="167" spans="1:20" ht="30" customHeight="1">
      <c r="A167" s="3"/>
      <c r="B167" s="52" t="s">
        <v>17</v>
      </c>
      <c r="C167" s="46"/>
      <c r="D167" s="45"/>
      <c r="E167" s="37"/>
      <c r="F167" s="37"/>
      <c r="G167" s="37"/>
      <c r="H167" s="27"/>
      <c r="I167" s="37"/>
      <c r="J167" s="37"/>
      <c r="K167" s="37"/>
      <c r="L167" s="5"/>
      <c r="M167" s="5"/>
      <c r="N167" s="5"/>
      <c r="O167" s="5"/>
      <c r="P167" s="5"/>
      <c r="Q167" s="5"/>
      <c r="R167" s="5"/>
      <c r="S167" s="5"/>
      <c r="T167" s="29"/>
    </row>
    <row r="168" spans="1:20" ht="26.1" customHeight="1">
      <c r="A168" s="3"/>
      <c r="B168" s="44" t="s">
        <v>301</v>
      </c>
      <c r="C168" s="45" t="s">
        <v>302</v>
      </c>
      <c r="D168" s="45"/>
      <c r="E168" s="32" t="s">
        <v>11</v>
      </c>
      <c r="F168" s="37">
        <v>15289</v>
      </c>
      <c r="G168" s="37">
        <v>15396</v>
      </c>
      <c r="H168" s="37">
        <v>15443</v>
      </c>
      <c r="I168" s="37">
        <v>12240</v>
      </c>
      <c r="J168" s="37">
        <v>10870</v>
      </c>
      <c r="K168" s="37">
        <v>11454</v>
      </c>
      <c r="L168" s="56">
        <v>11023</v>
      </c>
      <c r="M168" s="26"/>
      <c r="N168" s="5"/>
      <c r="O168" s="5"/>
      <c r="P168" s="5"/>
      <c r="Q168" s="5"/>
      <c r="R168" s="5"/>
      <c r="S168" s="5"/>
      <c r="T168" s="29"/>
    </row>
    <row r="169" spans="1:20" ht="26.1" customHeight="1">
      <c r="A169" s="3"/>
      <c r="B169" s="47" t="s">
        <v>303</v>
      </c>
      <c r="C169" s="48" t="s">
        <v>31</v>
      </c>
      <c r="D169" s="45"/>
      <c r="E169" s="144">
        <v>8447.9777477071093</v>
      </c>
      <c r="F169" s="60">
        <v>11648.860325621299</v>
      </c>
      <c r="G169" s="60">
        <v>10955.4140127389</v>
      </c>
      <c r="H169" s="60">
        <v>11349.3901497607</v>
      </c>
      <c r="I169" s="60">
        <v>11060.3591160221</v>
      </c>
      <c r="J169" s="60">
        <v>12627.411</v>
      </c>
      <c r="K169" s="60">
        <v>14319.381653784456</v>
      </c>
      <c r="L169" s="60">
        <v>16275.339069563952</v>
      </c>
      <c r="M169" s="61"/>
      <c r="N169" s="61"/>
      <c r="O169" s="5"/>
      <c r="P169" s="61"/>
      <c r="Q169" s="61"/>
      <c r="R169" s="61"/>
      <c r="S169" s="145"/>
      <c r="T169" s="146"/>
    </row>
    <row r="170" spans="1:20" ht="26.1" customHeight="1">
      <c r="A170" s="3"/>
      <c r="B170" s="47" t="s">
        <v>304</v>
      </c>
      <c r="C170" s="48" t="s">
        <v>31</v>
      </c>
      <c r="D170" s="45"/>
      <c r="E170" s="35" t="s">
        <v>11</v>
      </c>
      <c r="F170" s="60">
        <v>1227.4207369323101</v>
      </c>
      <c r="G170" s="60">
        <v>1283.43949044586</v>
      </c>
      <c r="H170" s="60">
        <v>1238.2275744943599</v>
      </c>
      <c r="I170" s="60">
        <v>1559.3922651933699</v>
      </c>
      <c r="J170" s="60">
        <v>1952.7302363488179</v>
      </c>
      <c r="K170" s="60">
        <v>1451.80107918915</v>
      </c>
      <c r="L170" s="60">
        <v>1361.528365174275</v>
      </c>
      <c r="M170" s="61"/>
      <c r="N170" s="61"/>
      <c r="O170" s="5"/>
      <c r="P170" s="161"/>
      <c r="Q170" s="61"/>
      <c r="R170" s="61"/>
      <c r="S170" s="145"/>
      <c r="T170" s="146"/>
    </row>
    <row r="171" spans="1:20" ht="26.1" customHeight="1">
      <c r="A171" s="3"/>
      <c r="B171" s="31" t="s">
        <v>305</v>
      </c>
      <c r="C171" s="45" t="s">
        <v>31</v>
      </c>
      <c r="D171" s="45"/>
      <c r="E171" s="32" t="s">
        <v>11</v>
      </c>
      <c r="F171" s="55">
        <v>840.25706940873999</v>
      </c>
      <c r="G171" s="55">
        <v>936.30573248407597</v>
      </c>
      <c r="H171" s="55">
        <v>893.93237610004599</v>
      </c>
      <c r="I171" s="55">
        <v>877.07182320441996</v>
      </c>
      <c r="J171" s="27">
        <v>1128.6335200000001</v>
      </c>
      <c r="K171" s="27">
        <v>677.26410966895151</v>
      </c>
      <c r="L171" s="27">
        <v>622.28379757911637</v>
      </c>
      <c r="M171" s="61"/>
      <c r="N171" s="61"/>
      <c r="O171" s="5"/>
      <c r="P171" s="61"/>
      <c r="Q171" s="61"/>
      <c r="R171" s="61"/>
      <c r="S171" s="145"/>
      <c r="T171" s="146"/>
    </row>
    <row r="172" spans="1:20" ht="26.1" customHeight="1">
      <c r="A172" s="3"/>
      <c r="B172" s="31" t="s">
        <v>306</v>
      </c>
      <c r="C172" s="45" t="s">
        <v>31</v>
      </c>
      <c r="D172" s="45"/>
      <c r="E172" s="32" t="s">
        <v>11</v>
      </c>
      <c r="F172" s="55">
        <v>7.0265638389031704</v>
      </c>
      <c r="G172" s="55">
        <v>3.6624203821656098</v>
      </c>
      <c r="H172" s="55">
        <v>7.1020534197931102</v>
      </c>
      <c r="I172" s="55">
        <v>7.7348066298342504</v>
      </c>
      <c r="J172" s="55">
        <v>13.4474328</v>
      </c>
      <c r="K172" s="27">
        <v>24.354674055709495</v>
      </c>
      <c r="L172" s="27">
        <v>18.079999999999998</v>
      </c>
      <c r="M172" s="61"/>
      <c r="N172" s="61"/>
      <c r="O172" s="5"/>
      <c r="P172" s="61"/>
      <c r="Q172" s="61"/>
      <c r="R172" s="61"/>
      <c r="S172" s="145"/>
      <c r="T172" s="146"/>
    </row>
    <row r="173" spans="1:20" ht="26.1" customHeight="1">
      <c r="A173" s="3"/>
      <c r="B173" s="31" t="s">
        <v>307</v>
      </c>
      <c r="C173" s="45" t="s">
        <v>31</v>
      </c>
      <c r="D173" s="45"/>
      <c r="E173" s="32" t="s">
        <v>11</v>
      </c>
      <c r="F173" s="55">
        <v>39.4687232219366</v>
      </c>
      <c r="G173" s="55">
        <v>36.624203821656103</v>
      </c>
      <c r="H173" s="55">
        <v>37.054191755442297</v>
      </c>
      <c r="I173" s="55">
        <v>29.6961325966851</v>
      </c>
      <c r="J173" s="55">
        <v>28.3890247</v>
      </c>
      <c r="K173" s="27">
        <v>35.438238296631184</v>
      </c>
      <c r="L173" s="27">
        <v>21.875455738661223</v>
      </c>
      <c r="M173" s="61"/>
      <c r="N173" s="61"/>
      <c r="O173" s="5"/>
      <c r="P173" s="61"/>
      <c r="Q173" s="61"/>
      <c r="R173" s="61"/>
      <c r="S173" s="145"/>
      <c r="T173" s="146"/>
    </row>
    <row r="174" spans="1:20" ht="26.1" customHeight="1">
      <c r="A174" s="3"/>
      <c r="B174" s="31" t="s">
        <v>308</v>
      </c>
      <c r="C174" s="45" t="s">
        <v>31</v>
      </c>
      <c r="D174" s="45"/>
      <c r="E174" s="32" t="s">
        <v>11</v>
      </c>
      <c r="F174" s="55">
        <v>340.668380462725</v>
      </c>
      <c r="G174" s="55">
        <v>305.73248407643302</v>
      </c>
      <c r="H174" s="55">
        <v>301.06530801296901</v>
      </c>
      <c r="I174" s="55">
        <v>645.44198895027603</v>
      </c>
      <c r="J174" s="55">
        <v>782.26025500000003</v>
      </c>
      <c r="K174" s="27">
        <v>714.7440571678577</v>
      </c>
      <c r="L174" s="27">
        <v>699.28540177920388</v>
      </c>
      <c r="M174" s="61"/>
      <c r="N174" s="61"/>
      <c r="O174" s="5"/>
      <c r="P174" s="61"/>
      <c r="Q174" s="61"/>
      <c r="R174" s="61"/>
      <c r="S174" s="145"/>
      <c r="T174" s="146"/>
    </row>
    <row r="175" spans="1:20" ht="33.950000000000003" customHeight="1">
      <c r="A175" s="3"/>
      <c r="B175" s="44" t="s">
        <v>309</v>
      </c>
      <c r="C175" s="45" t="s">
        <v>31</v>
      </c>
      <c r="D175" s="45"/>
      <c r="E175" s="32" t="s">
        <v>11</v>
      </c>
      <c r="F175" s="55">
        <v>365.36418166238201</v>
      </c>
      <c r="G175" s="55">
        <v>312.10191082802498</v>
      </c>
      <c r="H175" s="55">
        <v>219.23730121969999</v>
      </c>
      <c r="I175" s="55">
        <v>170.16574585635399</v>
      </c>
      <c r="J175" s="55">
        <v>223.037218</v>
      </c>
      <c r="K175" s="27">
        <v>190.31646492635264</v>
      </c>
      <c r="L175" s="27">
        <v>162.1700452092752</v>
      </c>
      <c r="M175" s="61"/>
      <c r="N175" s="61"/>
      <c r="O175" s="5"/>
      <c r="P175" s="61"/>
      <c r="Q175" s="61"/>
      <c r="R175" s="61"/>
      <c r="S175" s="145"/>
      <c r="T175" s="146"/>
    </row>
    <row r="176" spans="1:20" ht="26.1" customHeight="1">
      <c r="A176" s="3"/>
      <c r="B176" s="44" t="s">
        <v>310</v>
      </c>
      <c r="C176" s="45" t="s">
        <v>31</v>
      </c>
      <c r="D176" s="45"/>
      <c r="E176" s="32" t="s">
        <v>11</v>
      </c>
      <c r="F176" s="55">
        <v>39.605826906598097</v>
      </c>
      <c r="G176" s="55">
        <v>36.624203821656103</v>
      </c>
      <c r="H176" s="55">
        <v>38.598116411919101</v>
      </c>
      <c r="I176" s="55">
        <v>36.602209944751401</v>
      </c>
      <c r="J176" s="55">
        <v>37.625645200000001</v>
      </c>
      <c r="K176" s="27">
        <v>44.480093335277822</v>
      </c>
      <c r="L176" s="27">
        <v>47.54</v>
      </c>
      <c r="M176" s="61"/>
      <c r="N176" s="61"/>
      <c r="O176" s="5"/>
      <c r="P176" s="61"/>
      <c r="Q176" s="61"/>
      <c r="R176" s="61"/>
      <c r="S176" s="145"/>
      <c r="T176" s="146"/>
    </row>
    <row r="177" spans="1:20" ht="26.1" customHeight="1">
      <c r="A177" s="3"/>
      <c r="B177" s="44" t="s">
        <v>311</v>
      </c>
      <c r="C177" s="45" t="s">
        <v>31</v>
      </c>
      <c r="D177" s="45"/>
      <c r="E177" s="32" t="s">
        <v>11</v>
      </c>
      <c r="F177" s="55">
        <v>42.502142245072797</v>
      </c>
      <c r="G177" s="55">
        <v>28.6624203821656</v>
      </c>
      <c r="H177" s="55">
        <v>21.6149451906747</v>
      </c>
      <c r="I177" s="55">
        <v>28.591160220994499</v>
      </c>
      <c r="J177" s="55">
        <v>39.934800299999999</v>
      </c>
      <c r="K177" s="27">
        <v>24.500510427300572</v>
      </c>
      <c r="L177" s="27">
        <v>31.792329006854317</v>
      </c>
      <c r="M177" s="61"/>
      <c r="N177" s="61"/>
      <c r="O177" s="5"/>
      <c r="P177" s="61"/>
      <c r="Q177" s="61"/>
      <c r="R177" s="61"/>
      <c r="S177" s="145"/>
      <c r="T177" s="146"/>
    </row>
    <row r="178" spans="1:20" ht="26.1" customHeight="1">
      <c r="A178" s="3"/>
      <c r="B178" s="44" t="s">
        <v>312</v>
      </c>
      <c r="C178" s="45" t="s">
        <v>31</v>
      </c>
      <c r="D178" s="45"/>
      <c r="E178" s="32" t="s">
        <v>11</v>
      </c>
      <c r="F178" s="55">
        <v>57.772065124250197</v>
      </c>
      <c r="G178" s="55">
        <v>89.171974522292999</v>
      </c>
      <c r="H178" s="55">
        <v>154.392465647676</v>
      </c>
      <c r="I178" s="55">
        <v>213.81215469613301</v>
      </c>
      <c r="J178" s="55">
        <v>295.30018999999999</v>
      </c>
      <c r="K178" s="27">
        <v>386.17471197316615</v>
      </c>
      <c r="L178" s="27">
        <v>140.14875309902291</v>
      </c>
      <c r="M178" s="61"/>
      <c r="N178" s="61"/>
      <c r="O178" s="5"/>
      <c r="P178" s="61"/>
      <c r="Q178" s="61"/>
      <c r="R178" s="61"/>
      <c r="S178" s="145"/>
      <c r="T178" s="146"/>
    </row>
    <row r="179" spans="1:20" ht="26.1" customHeight="1">
      <c r="A179" s="3"/>
      <c r="B179" s="44" t="s">
        <v>313</v>
      </c>
      <c r="C179" s="45" t="s">
        <v>31</v>
      </c>
      <c r="D179" s="45"/>
      <c r="E179" s="32" t="s">
        <v>11</v>
      </c>
      <c r="F179" s="55">
        <v>14.258783204798601</v>
      </c>
      <c r="G179" s="55">
        <v>4.7770700636942696</v>
      </c>
      <c r="H179" s="55">
        <v>52.493438320209997</v>
      </c>
      <c r="I179" s="55">
        <v>34.116022099447498</v>
      </c>
      <c r="J179" s="55">
        <v>33.2790003</v>
      </c>
      <c r="K179" s="27">
        <v>22.167128481843374</v>
      </c>
      <c r="L179" s="27">
        <v>3.0625638034125711</v>
      </c>
      <c r="M179" s="61"/>
      <c r="N179" s="61"/>
      <c r="O179" s="5"/>
      <c r="P179" s="61"/>
      <c r="Q179" s="61"/>
      <c r="R179" s="61"/>
      <c r="S179" s="145"/>
      <c r="T179" s="146"/>
    </row>
    <row r="180" spans="1:20" ht="33.950000000000003" customHeight="1">
      <c r="A180" s="3"/>
      <c r="B180" s="44" t="s">
        <v>314</v>
      </c>
      <c r="C180" s="45" t="s">
        <v>31</v>
      </c>
      <c r="D180" s="45"/>
      <c r="E180" s="32" t="s">
        <v>11</v>
      </c>
      <c r="F180" s="55">
        <v>241.7823479006</v>
      </c>
      <c r="G180" s="55">
        <v>229.299363057325</v>
      </c>
      <c r="H180" s="55">
        <v>264.01111625752702</v>
      </c>
      <c r="I180" s="55">
        <v>75.552486187845304</v>
      </c>
      <c r="J180" s="55">
        <v>213.93643</v>
      </c>
      <c r="K180" s="27">
        <v>249.6718681639201</v>
      </c>
      <c r="L180" s="27">
        <v>392.0081668368091</v>
      </c>
      <c r="M180" s="61"/>
      <c r="N180" s="61"/>
      <c r="O180" s="5"/>
      <c r="P180" s="61"/>
      <c r="Q180" s="61"/>
      <c r="R180" s="61"/>
      <c r="S180" s="145"/>
      <c r="T180" s="146"/>
    </row>
    <row r="181" spans="1:20" ht="26.1" customHeight="1">
      <c r="A181" s="3"/>
      <c r="B181" s="47" t="s">
        <v>315</v>
      </c>
      <c r="C181" s="48" t="s">
        <v>31</v>
      </c>
      <c r="D181" s="45"/>
      <c r="E181" s="35" t="s">
        <v>11</v>
      </c>
      <c r="F181" s="60">
        <v>3069.4448738646101</v>
      </c>
      <c r="G181" s="60">
        <v>3780.1026738853502</v>
      </c>
      <c r="H181" s="60">
        <v>4089.3501718388102</v>
      </c>
      <c r="I181" s="60">
        <v>5120.4158808010998</v>
      </c>
      <c r="J181" s="60">
        <v>5162.0483564248843</v>
      </c>
      <c r="K181" s="60">
        <v>6821.7879539157075</v>
      </c>
      <c r="L181" s="60">
        <v>8562.3450488551862</v>
      </c>
      <c r="M181" s="61"/>
      <c r="N181" s="61"/>
      <c r="O181" s="5"/>
      <c r="P181" s="161"/>
      <c r="Q181" s="61"/>
      <c r="R181" s="61"/>
      <c r="S181" s="145"/>
      <c r="T181" s="146"/>
    </row>
    <row r="182" spans="1:20" ht="26.1" customHeight="1">
      <c r="A182" s="3"/>
      <c r="B182" s="31" t="s">
        <v>316</v>
      </c>
      <c r="C182" s="45" t="s">
        <v>31</v>
      </c>
      <c r="D182" s="45"/>
      <c r="E182" s="32" t="s">
        <v>11</v>
      </c>
      <c r="F182" s="27">
        <v>2919.7943444730099</v>
      </c>
      <c r="G182" s="27">
        <v>3587.2925627388499</v>
      </c>
      <c r="H182" s="27">
        <v>3951.72164489733</v>
      </c>
      <c r="I182" s="27">
        <v>5023.5909777624302</v>
      </c>
      <c r="J182" s="27">
        <v>5057.4572099999996</v>
      </c>
      <c r="K182" s="27">
        <v>6678.1391278984984</v>
      </c>
      <c r="L182" s="27">
        <v>8402.070876476595</v>
      </c>
      <c r="M182" s="61"/>
      <c r="N182" s="61"/>
      <c r="O182" s="5"/>
      <c r="P182" s="61"/>
      <c r="Q182" s="61"/>
      <c r="R182" s="61"/>
      <c r="S182" s="145"/>
      <c r="T182" s="146"/>
    </row>
    <row r="183" spans="1:20" ht="26.1" customHeight="1">
      <c r="A183" s="3"/>
      <c r="B183" s="31" t="s">
        <v>317</v>
      </c>
      <c r="C183" s="45" t="s">
        <v>31</v>
      </c>
      <c r="D183" s="45"/>
      <c r="E183" s="32" t="s">
        <v>11</v>
      </c>
      <c r="F183" s="27">
        <v>43.270091345329902</v>
      </c>
      <c r="G183" s="27">
        <v>38.983454777070101</v>
      </c>
      <c r="H183" s="27">
        <v>63.7834372394627</v>
      </c>
      <c r="I183" s="27">
        <v>44.975041022099397</v>
      </c>
      <c r="J183" s="27">
        <v>47.677261600000001</v>
      </c>
      <c r="K183" s="27">
        <v>54.688639346653062</v>
      </c>
      <c r="L183" s="27">
        <v>67.084730931894413</v>
      </c>
      <c r="M183" s="61"/>
      <c r="N183" s="61"/>
      <c r="O183" s="5"/>
      <c r="P183" s="61"/>
      <c r="Q183" s="61"/>
      <c r="R183" s="61"/>
      <c r="S183" s="145"/>
      <c r="T183" s="146"/>
    </row>
    <row r="184" spans="1:20" ht="26.1" customHeight="1">
      <c r="A184" s="3"/>
      <c r="B184" s="31" t="s">
        <v>318</v>
      </c>
      <c r="C184" s="45" t="s">
        <v>31</v>
      </c>
      <c r="D184" s="25"/>
      <c r="E184" s="32" t="s">
        <v>11</v>
      </c>
      <c r="F184" s="27">
        <v>106.384597429306</v>
      </c>
      <c r="G184" s="27">
        <v>153.82665636942701</v>
      </c>
      <c r="H184" s="27">
        <v>73.845089702022506</v>
      </c>
      <c r="I184" s="27">
        <v>51.849862016574598</v>
      </c>
      <c r="J184" s="27">
        <v>56.913882100000002</v>
      </c>
      <c r="K184" s="27">
        <v>88.960186670555643</v>
      </c>
      <c r="L184" s="27">
        <v>93.335277818287892</v>
      </c>
      <c r="M184" s="61"/>
      <c r="N184" s="61"/>
      <c r="O184" s="5"/>
      <c r="P184" s="61"/>
      <c r="Q184" s="61"/>
      <c r="R184" s="61"/>
      <c r="S184" s="145"/>
      <c r="T184" s="146"/>
    </row>
    <row r="185" spans="1:20" ht="33.950000000000003" customHeight="1">
      <c r="A185" s="3"/>
      <c r="B185" s="44" t="s">
        <v>319</v>
      </c>
      <c r="C185" s="45" t="s">
        <v>31</v>
      </c>
      <c r="D185" s="25"/>
      <c r="E185" s="32" t="s">
        <v>11</v>
      </c>
      <c r="F185" s="27">
        <v>5239.6058269065998</v>
      </c>
      <c r="G185" s="27">
        <v>4636.94267515924</v>
      </c>
      <c r="H185" s="27">
        <v>4267.4077505017804</v>
      </c>
      <c r="I185" s="27">
        <v>2911.46408839779</v>
      </c>
      <c r="J185" s="27">
        <v>3749.6604200000002</v>
      </c>
      <c r="K185" s="27">
        <v>4109.6689514364889</v>
      </c>
      <c r="L185" s="27">
        <v>4461.717952457343</v>
      </c>
      <c r="M185" s="61"/>
      <c r="N185" s="61"/>
      <c r="O185" s="5"/>
      <c r="P185" s="61"/>
      <c r="Q185" s="61"/>
      <c r="R185" s="61"/>
      <c r="S185" s="145"/>
      <c r="T185" s="146"/>
    </row>
    <row r="186" spans="1:20" ht="26.1" customHeight="1">
      <c r="A186" s="3"/>
      <c r="B186" s="44" t="s">
        <v>320</v>
      </c>
      <c r="C186" s="45" t="s">
        <v>31</v>
      </c>
      <c r="D186" s="25"/>
      <c r="E186" s="32" t="s">
        <v>11</v>
      </c>
      <c r="F186" s="27">
        <v>949.44301628106302</v>
      </c>
      <c r="G186" s="27">
        <v>910.828025477707</v>
      </c>
      <c r="H186" s="27">
        <v>1005.09495136637</v>
      </c>
      <c r="I186" s="27">
        <v>943.78453038674002</v>
      </c>
      <c r="J186" s="27">
        <v>908.58462399999996</v>
      </c>
      <c r="K186" s="27">
        <v>1018.8128919352488</v>
      </c>
      <c r="L186" s="27">
        <v>1113.0231879830831</v>
      </c>
      <c r="M186" s="61"/>
      <c r="N186" s="61"/>
      <c r="O186" s="5"/>
      <c r="P186" s="61"/>
      <c r="Q186" s="61"/>
      <c r="R186" s="61"/>
      <c r="S186" s="145"/>
      <c r="T186" s="146"/>
    </row>
    <row r="187" spans="1:20" ht="26.1" customHeight="1">
      <c r="A187" s="3"/>
      <c r="B187" s="62"/>
      <c r="C187" s="46"/>
      <c r="D187" s="25"/>
      <c r="E187" s="37"/>
      <c r="F187" s="27"/>
      <c r="G187" s="27"/>
      <c r="H187" s="27"/>
      <c r="I187" s="27"/>
      <c r="J187" s="61"/>
      <c r="K187" s="61"/>
      <c r="L187" s="61"/>
      <c r="M187" s="61"/>
      <c r="N187" s="61"/>
      <c r="O187" s="5"/>
      <c r="P187" s="61"/>
      <c r="Q187" s="61"/>
      <c r="R187" s="61"/>
      <c r="S187" s="145"/>
      <c r="T187" s="146"/>
    </row>
    <row r="188" spans="1:20" ht="30" customHeight="1">
      <c r="A188" s="3"/>
      <c r="B188" s="137" t="s">
        <v>24</v>
      </c>
      <c r="C188" s="135"/>
      <c r="D188" s="136"/>
      <c r="E188" s="135"/>
      <c r="F188" s="135"/>
      <c r="G188" s="135"/>
      <c r="H188" s="135"/>
      <c r="I188" s="135"/>
      <c r="J188" s="135"/>
      <c r="K188" s="135"/>
      <c r="L188" s="135"/>
      <c r="M188" s="61"/>
      <c r="N188" s="61"/>
      <c r="O188" s="5"/>
      <c r="P188" s="61"/>
      <c r="Q188" s="61"/>
      <c r="R188" s="61"/>
      <c r="S188" s="145"/>
      <c r="T188" s="146"/>
    </row>
    <row r="189" spans="1:20" ht="26.1" customHeight="1">
      <c r="A189" s="3"/>
      <c r="B189" s="63" t="s">
        <v>25</v>
      </c>
      <c r="C189" s="64" t="s">
        <v>26</v>
      </c>
      <c r="D189" s="58"/>
      <c r="E189" s="65">
        <v>66.510000000000005</v>
      </c>
      <c r="F189" s="65">
        <v>58.35</v>
      </c>
      <c r="G189" s="65">
        <v>62.8</v>
      </c>
      <c r="H189" s="65">
        <v>64.77</v>
      </c>
      <c r="I189" s="65">
        <v>72.400000000000006</v>
      </c>
      <c r="J189" s="65">
        <v>73.62</v>
      </c>
      <c r="K189" s="65">
        <v>68.569999999999993</v>
      </c>
      <c r="L189" s="65">
        <v>85.18</v>
      </c>
      <c r="M189" s="61"/>
      <c r="N189" s="61"/>
      <c r="O189" s="5"/>
      <c r="P189" s="61"/>
      <c r="Q189" s="61"/>
      <c r="R189" s="61"/>
      <c r="S189" s="145"/>
      <c r="T189" s="146"/>
    </row>
    <row r="190" spans="1:20" ht="26.1" customHeight="1">
      <c r="A190" s="3"/>
      <c r="B190" s="94"/>
      <c r="C190" s="39"/>
      <c r="D190" s="147"/>
      <c r="E190" s="39"/>
      <c r="F190" s="148"/>
      <c r="G190" s="148"/>
      <c r="H190" s="148"/>
      <c r="I190" s="148"/>
      <c r="J190" s="5"/>
      <c r="K190" s="5"/>
      <c r="L190" s="172"/>
      <c r="M190" s="5"/>
      <c r="N190" s="5"/>
      <c r="O190" s="5"/>
      <c r="P190" s="5"/>
      <c r="Q190" s="5"/>
      <c r="R190" s="5"/>
      <c r="S190" s="5"/>
      <c r="T190" s="29"/>
    </row>
    <row r="191" spans="1:20" ht="17.100000000000001" customHeight="1">
      <c r="A191" s="3"/>
      <c r="B191" s="66" t="s">
        <v>27</v>
      </c>
      <c r="C191" s="66"/>
      <c r="D191" s="66"/>
      <c r="E191" s="66"/>
      <c r="F191" s="66"/>
      <c r="G191" s="66"/>
      <c r="H191" s="66"/>
      <c r="I191" s="66"/>
      <c r="J191" s="66"/>
      <c r="K191" s="66"/>
      <c r="L191" s="66"/>
      <c r="M191" s="5"/>
      <c r="N191" s="5"/>
      <c r="O191" s="5"/>
      <c r="P191" s="5"/>
      <c r="Q191" s="5"/>
      <c r="R191" s="5"/>
      <c r="S191" s="5"/>
      <c r="T191" s="29"/>
    </row>
    <row r="192" spans="1:20" ht="359.1" customHeight="1">
      <c r="A192" s="3"/>
      <c r="B192" s="499" t="s">
        <v>969</v>
      </c>
      <c r="C192" s="499"/>
      <c r="D192" s="499"/>
      <c r="E192" s="499"/>
      <c r="F192" s="499"/>
      <c r="G192" s="499"/>
      <c r="H192" s="499"/>
      <c r="I192" s="499"/>
      <c r="J192" s="499"/>
      <c r="K192" s="172"/>
      <c r="L192" s="26"/>
      <c r="M192" s="172"/>
      <c r="N192" s="172"/>
      <c r="O192" s="172"/>
      <c r="P192" s="172"/>
      <c r="Q192" s="172"/>
      <c r="R192" s="172"/>
      <c r="S192" s="172"/>
      <c r="T192" s="29"/>
    </row>
    <row r="193" spans="1:20" ht="15" customHeight="1">
      <c r="A193" s="3"/>
      <c r="B193" s="23"/>
      <c r="C193" s="5"/>
      <c r="D193" s="25"/>
      <c r="E193" s="5"/>
      <c r="F193" s="5"/>
      <c r="G193" s="5"/>
      <c r="H193" s="5"/>
      <c r="I193" s="5"/>
      <c r="J193" s="5"/>
      <c r="K193" s="5"/>
      <c r="L193" s="5"/>
      <c r="M193" s="5"/>
      <c r="N193" s="5"/>
      <c r="O193" s="5"/>
      <c r="P193" s="5"/>
      <c r="Q193" s="5"/>
      <c r="R193" s="5"/>
      <c r="S193" s="5"/>
      <c r="T193" s="29"/>
    </row>
    <row r="194" spans="1:20" ht="15" customHeight="1">
      <c r="A194" s="3"/>
      <c r="B194" s="23"/>
      <c r="C194" s="5"/>
      <c r="D194" s="25"/>
      <c r="E194" s="5"/>
      <c r="F194" s="5"/>
      <c r="G194" s="5"/>
      <c r="H194" s="5"/>
      <c r="I194" s="5"/>
      <c r="J194" s="5"/>
      <c r="K194" s="5"/>
      <c r="L194" s="5"/>
      <c r="M194" s="5"/>
      <c r="N194" s="5"/>
      <c r="O194" s="5"/>
      <c r="P194" s="5"/>
      <c r="Q194" s="5"/>
      <c r="R194" s="5"/>
      <c r="S194" s="5"/>
      <c r="T194" s="29"/>
    </row>
    <row r="195" spans="1:20" ht="15" customHeight="1">
      <c r="A195" s="3"/>
      <c r="B195" s="23"/>
      <c r="C195" s="5"/>
      <c r="D195" s="25"/>
      <c r="E195" s="5"/>
      <c r="F195" s="5"/>
      <c r="G195" s="5"/>
      <c r="H195" s="5"/>
      <c r="I195" s="5"/>
      <c r="J195" s="5"/>
      <c r="K195" s="5"/>
      <c r="L195" s="5"/>
      <c r="M195" s="5"/>
      <c r="N195" s="5"/>
      <c r="O195" s="5"/>
      <c r="P195" s="5"/>
      <c r="Q195" s="5"/>
      <c r="R195" s="5"/>
      <c r="S195" s="5"/>
      <c r="T195" s="29"/>
    </row>
    <row r="196" spans="1:20" ht="15" customHeight="1">
      <c r="A196" s="3"/>
      <c r="B196" s="23"/>
      <c r="C196" s="5"/>
      <c r="D196" s="25"/>
      <c r="E196" s="5"/>
      <c r="F196" s="5"/>
      <c r="G196" s="5"/>
      <c r="H196" s="5"/>
      <c r="I196" s="5"/>
      <c r="J196" s="5"/>
      <c r="K196" s="5"/>
      <c r="L196" s="5"/>
      <c r="M196" s="5"/>
      <c r="N196" s="5"/>
      <c r="O196" s="5"/>
      <c r="P196" s="5"/>
      <c r="Q196" s="5"/>
      <c r="R196" s="5"/>
      <c r="S196" s="5"/>
      <c r="T196" s="29"/>
    </row>
    <row r="197" spans="1:20" ht="15" customHeight="1">
      <c r="A197" s="3"/>
      <c r="B197" s="23"/>
      <c r="C197" s="5"/>
      <c r="D197" s="25"/>
      <c r="E197" s="5"/>
      <c r="F197" s="5"/>
      <c r="G197" s="5"/>
      <c r="H197" s="5"/>
      <c r="I197" s="5"/>
      <c r="J197" s="5"/>
      <c r="K197" s="5"/>
      <c r="L197" s="5"/>
      <c r="M197" s="5"/>
      <c r="N197" s="5"/>
      <c r="O197" s="5"/>
      <c r="P197" s="5"/>
      <c r="Q197" s="5"/>
      <c r="R197" s="5"/>
      <c r="S197" s="5"/>
      <c r="T197" s="29"/>
    </row>
    <row r="198" spans="1:20" ht="15" customHeight="1">
      <c r="A198" s="3"/>
      <c r="B198" s="23"/>
      <c r="C198" s="5"/>
      <c r="D198" s="25"/>
      <c r="E198" s="5"/>
      <c r="F198" s="5"/>
      <c r="G198" s="5"/>
      <c r="H198" s="5"/>
      <c r="I198" s="5"/>
      <c r="J198" s="5"/>
      <c r="K198" s="5"/>
      <c r="L198" s="5"/>
      <c r="M198" s="5"/>
      <c r="N198" s="5"/>
      <c r="O198" s="5"/>
      <c r="P198" s="5"/>
      <c r="Q198" s="5"/>
      <c r="R198" s="5"/>
      <c r="S198" s="5"/>
      <c r="T198" s="29"/>
    </row>
    <row r="199" spans="1:20" ht="15" customHeight="1">
      <c r="A199" s="149"/>
      <c r="B199" s="96"/>
      <c r="C199" s="67"/>
      <c r="D199" s="150"/>
      <c r="E199" s="67"/>
      <c r="F199" s="67"/>
      <c r="G199" s="67"/>
      <c r="H199" s="67"/>
      <c r="I199" s="67"/>
      <c r="J199" s="67"/>
      <c r="K199" s="67"/>
      <c r="L199" s="67"/>
      <c r="M199" s="67"/>
      <c r="N199" s="67"/>
      <c r="O199" s="67"/>
      <c r="P199" s="67"/>
      <c r="Q199" s="67"/>
      <c r="R199" s="67"/>
      <c r="S199" s="67"/>
      <c r="T199" s="98"/>
    </row>
  </sheetData>
  <mergeCells count="3">
    <mergeCell ref="B1:Q1"/>
    <mergeCell ref="H2:I2"/>
    <mergeCell ref="B192:J192"/>
  </mergeCells>
  <pageMargins left="0.7" right="0.7" top="0.75" bottom="0.75" header="0.3" footer="0.3"/>
  <pageSetup orientation="portrait" r:id="rId1"/>
  <headerFooter>
    <oddFooter>&amp;C&amp;"Helvetica Neue,Regular"&amp;12&amp;K000000&amp;P</oddFooter>
  </headerFooter>
  <ignoredErrors>
    <ignoredError sqref="D9:D18 D34 D69 D72:D75 D81:D84 D97 D157:D165 J12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О ESG Data Pack</vt:lpstr>
      <vt:lpstr>Ключевые документы</vt:lpstr>
      <vt:lpstr>Экологический аспект </vt:lpstr>
      <vt:lpstr>ООС</vt:lpstr>
      <vt:lpstr>Климат и энергоэффективность</vt:lpstr>
      <vt:lpstr>Водопотребление и водоотведение</vt:lpstr>
      <vt:lpstr>RAEX</vt:lpstr>
      <vt:lpstr>Социальный аспект</vt:lpstr>
      <vt:lpstr>ОТиПБ</vt:lpstr>
      <vt:lpstr>Персонал</vt:lpstr>
      <vt:lpstr>Местные сообщества</vt:lpstr>
      <vt:lpstr>Управленческий аспект</vt:lpstr>
      <vt:lpstr>Корпоративное управление</vt:lpstr>
      <vt:lpstr>'Климат и энергоэффективность'!Область_печати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Fomushkina, Nadezhda</dc:creator>
  <cp:lastModifiedBy>Косюк Елена Игоревна</cp:lastModifiedBy>
  <dcterms:created xsi:type="dcterms:W3CDTF">2023-05-17T21:01:36Z</dcterms:created>
  <dcterms:modified xsi:type="dcterms:W3CDTF">2024-07-17T05:18:15Z</dcterms:modified>
</cp:coreProperties>
</file>